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Home\tBergstrom\Financial Statements\FY 2023\"/>
    </mc:Choice>
  </mc:AlternateContent>
  <xr:revisionPtr revIDLastSave="0" documentId="13_ncr:1_{9FCA4AD9-0F95-4B78-AFCA-F3F276C61D37}" xr6:coauthVersionLast="47" xr6:coauthVersionMax="47" xr10:uidLastSave="{00000000-0000-0000-0000-000000000000}"/>
  <bookViews>
    <workbookView xWindow="-28920" yWindow="45" windowWidth="29040" windowHeight="15840"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19"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F48" i="20"/>
  <c r="H51" i="20"/>
  <c r="H52" i="20"/>
  <c r="B53" i="20"/>
  <c r="D53" i="20"/>
  <c r="F53" i="20"/>
  <c r="H10" i="19"/>
  <c r="H11" i="19"/>
  <c r="B12" i="19"/>
  <c r="D12" i="19"/>
  <c r="F12" i="19"/>
  <c r="H12" i="19"/>
  <c r="H15" i="19"/>
  <c r="H16" i="19"/>
  <c r="H17" i="19"/>
  <c r="H18" i="19"/>
  <c r="H19" i="19"/>
  <c r="H20" i="19"/>
  <c r="H21" i="19"/>
  <c r="H22" i="19"/>
  <c r="H23" i="19"/>
  <c r="H24" i="19"/>
  <c r="H25" i="19"/>
  <c r="H26" i="19"/>
  <c r="H27" i="19"/>
  <c r="B28" i="19"/>
  <c r="B35" i="19" s="1"/>
  <c r="D28" i="19"/>
  <c r="D35" i="19" s="1"/>
  <c r="F28" i="19"/>
  <c r="F35" i="19" s="1"/>
  <c r="H31" i="19"/>
  <c r="H33" i="19" s="1"/>
  <c r="H32" i="19"/>
  <c r="B33" i="19"/>
  <c r="D33" i="19"/>
  <c r="F33" i="19"/>
  <c r="H28" i="19" l="1"/>
  <c r="H35" i="19" s="1"/>
  <c r="H53" i="20"/>
  <c r="H36" i="20"/>
  <c r="F55" i="20"/>
  <c r="F38" i="19" s="1"/>
  <c r="B55" i="20"/>
  <c r="H48" i="20"/>
  <c r="D55" i="20"/>
  <c r="D38" i="19" s="1"/>
  <c r="B38" i="19"/>
  <c r="H55" i="20" l="1"/>
  <c r="H38" i="19" s="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B19" i="10" l="1"/>
  <c r="D41" i="2" l="1"/>
  <c r="F12" i="10" l="1"/>
  <c r="F41" i="9"/>
  <c r="F35" i="9" l="1"/>
  <c r="F41" i="7"/>
  <c r="B30" i="6" l="1"/>
  <c r="B19" i="6"/>
  <c r="B18" i="6"/>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43" i="8"/>
  <c r="J34" i="8"/>
  <c r="J48" i="7"/>
  <c r="J47" i="7"/>
  <c r="J46" i="7"/>
  <c r="J45" i="7"/>
  <c r="J44" i="7"/>
  <c r="J42" i="7"/>
  <c r="J40" i="7"/>
  <c r="J39" i="7"/>
  <c r="J33" i="7"/>
  <c r="J54" i="6"/>
  <c r="J48" i="6"/>
  <c r="J46"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B78" i="1" s="1"/>
  <c r="J8" i="2" l="1"/>
  <c r="H49" i="7" l="1"/>
  <c r="H56" i="2" l="1"/>
  <c r="J56" i="2" s="1"/>
  <c r="H11" i="2" l="1"/>
  <c r="J13" i="2"/>
  <c r="J14" i="2"/>
  <c r="D41" i="1" l="1"/>
  <c r="B41" i="1"/>
  <c r="A3" i="13" l="1"/>
  <c r="A3" i="2"/>
  <c r="A3" i="12"/>
  <c r="A3" i="20" l="1"/>
  <c r="A3" i="19"/>
  <c r="J16" i="2"/>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A3" i="11" l="1"/>
  <c r="A3" i="10"/>
  <c r="A3" i="9"/>
  <c r="H8" i="8"/>
  <c r="A3" i="8"/>
  <c r="H8" i="7"/>
  <c r="H8" i="6"/>
  <c r="A3" i="7"/>
  <c r="A3" i="6"/>
  <c r="B55" i="2" l="1"/>
  <c r="F55" i="2" s="1"/>
  <c r="B56" i="2"/>
  <c r="F56" i="2" s="1"/>
  <c r="B37" i="2"/>
  <c r="F37" i="2" s="1"/>
  <c r="B36" i="2"/>
  <c r="F36" i="2" s="1"/>
  <c r="B35" i="2"/>
  <c r="F35" i="2" s="1"/>
  <c r="F29" i="11"/>
  <c r="J31" i="9"/>
  <c r="F31" i="9"/>
  <c r="F31" i="7"/>
  <c r="G57" i="2"/>
  <c r="J16" i="6"/>
  <c r="F16" i="6"/>
  <c r="B48" i="2"/>
  <c r="F48" i="2" s="1"/>
  <c r="F31" i="6"/>
  <c r="B57" i="2" l="1"/>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49" i="9" l="1"/>
  <c r="F36" i="9"/>
  <c r="J36" i="7"/>
  <c r="J13" i="10"/>
  <c r="J49" i="8"/>
  <c r="F34" i="11"/>
  <c r="J34" i="11"/>
  <c r="F36" i="8"/>
  <c r="B56" i="8"/>
  <c r="J45" i="11"/>
  <c r="F36" i="6"/>
  <c r="B50" i="2"/>
  <c r="F50" i="2" s="1"/>
  <c r="H52" i="2"/>
  <c r="F49" i="8"/>
  <c r="H56" i="9"/>
  <c r="D56" i="9"/>
  <c r="D31" i="2"/>
  <c r="D37" i="10"/>
  <c r="B31" i="2"/>
  <c r="B38" i="2" s="1"/>
  <c r="B37" i="10"/>
  <c r="H37" i="10"/>
  <c r="B56" i="9"/>
  <c r="D47" i="11"/>
  <c r="H56" i="8"/>
  <c r="B56" i="7"/>
  <c r="H31" i="2"/>
  <c r="H47" i="11"/>
  <c r="H56" i="7"/>
  <c r="F49" i="7"/>
  <c r="B47" i="11"/>
  <c r="F36" i="7"/>
  <c r="D57" i="6"/>
  <c r="B52" i="2" l="1"/>
  <c r="B59" i="2" s="1"/>
  <c r="F31" i="2"/>
  <c r="J31" i="2"/>
  <c r="D38" i="2"/>
  <c r="D52" i="2"/>
  <c r="F52" i="2" s="1"/>
  <c r="H38" i="2"/>
  <c r="D59" i="2" l="1"/>
  <c r="B73" i="1" s="1"/>
  <c r="B75" i="1" s="1"/>
  <c r="F38" i="2"/>
  <c r="J38" i="2"/>
  <c r="J52" i="2"/>
  <c r="H59" i="2"/>
  <c r="D73" i="1" s="1"/>
  <c r="D75" i="1" l="1"/>
  <c r="B58" i="1"/>
  <c r="B60" i="1" s="1"/>
  <c r="B66"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<sst xmlns="http://schemas.openxmlformats.org/spreadsheetml/2006/main" count="880" uniqueCount="402">
  <si>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</si>
  <si>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</si>
  <si>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</si>
  <si>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</si>
  <si>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</si>
  <si>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</si>
  <si>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</si>
  <si>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</si>
  <si>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</si>
  <si>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</si>
  <si>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</si>
  <si>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</si>
  <si>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</si>
  <si>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</si>
  <si>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</si>
  <si>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</si>
  <si>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</si>
  <si>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</si>
  <si>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</si>
  <si>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</si>
  <si>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</si>
  <si>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</si>
  <si>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</si>
  <si>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</si>
  <si>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</si>
  <si>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</si>
  <si>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</si>
  <si>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</si>
  <si>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</si>
  <si>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</si>
  <si>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</si>
  <si>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</si>
  <si>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</si>
  <si>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</si>
  <si>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</si>
  <si>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</si>
  <si>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</si>
  <si>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</si>
  <si>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</si>
  <si>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</si>
  <si>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</si>
  <si>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</si>
  <si>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</si>
  <si>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</si>
  <si>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</si>
  <si>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</si>
  <si>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</si>
  <si>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</si>
  <si>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</si>
  <si>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</si>
  <si>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</si>
  <si>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</si>
  <si>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</si>
  <si>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</si>
  <si>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</si>
  <si>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</si>
  <si>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</si>
  <si>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</si>
  <si>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</si>
  <si>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</si>
  <si>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</si>
  <si>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</si>
  <si>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</si>
  <si>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</si>
  <si>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</si>
  <si>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</si>
  <si>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</si>
  <si>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</si>
  <si>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</si>
  <si>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</si>
  <si>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</si>
  <si>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</si>
  <si>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</si>
  <si>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</si>
  <si>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</si>
  <si>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</si>
  <si>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</si>
  <si>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</si>
  <si>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</si>
  <si>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</si>
  <si>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</si>
  <si>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</si>
  <si>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</si>
  <si>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</si>
  <si>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</si>
  <si>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</si>
  <si>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</si>
  <si>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</si>
  <si>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</si>
  <si>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</si>
  <si>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</si>
  <si>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</si>
  <si>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</si>
  <si>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</si>
  <si>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</si>
  <si>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</si>
  <si>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</si>
  <si>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</si>
  <si>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</si>
  <si>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</si>
  <si>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</si>
  <si>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</si>
  <si>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</si>
  <si>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</si>
  <si>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</si>
  <si>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</si>
  <si>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</si>
  <si>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</si>
  <si>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</si>
  <si>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</si>
  <si>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</si>
  <si>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</si>
  <si>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</si>
  <si>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</si>
  <si>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</si>
  <si>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</si>
  <si>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</si>
  <si>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</si>
  <si>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</si>
  <si>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</si>
  <si>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</si>
  <si>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</si>
  <si>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</si>
  <si>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</si>
  <si>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</si>
  <si>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</si>
  <si>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</si>
  <si>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</si>
  <si>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</si>
  <si>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</si>
  <si>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</si>
  <si>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</si>
  <si>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</si>
  <si>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</si>
  <si>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</si>
  <si>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</si>
  <si>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</si>
  <si>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</si>
  <si>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</si>
  <si>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</si>
  <si>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</si>
  <si>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</si>
  <si>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</si>
  <si>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</si>
  <si>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</si>
  <si>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</si>
  <si>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</si>
  <si>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</si>
  <si>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</si>
  <si>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</si>
  <si>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</si>
  <si>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</si>
  <si>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</si>
  <si>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</si>
  <si>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</si>
  <si>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</si>
  <si>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</si>
  <si>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</si>
  <si>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</si>
  <si>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</si>
  <si>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</si>
  <si>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</si>
  <si>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</si>
  <si>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</si>
  <si>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</si>
  <si>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</si>
  <si>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</si>
  <si>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</si>
  <si>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</si>
  <si>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</si>
  <si>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</si>
  <si>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</si>
  <si>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</si>
  <si>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</si>
  <si>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</si>
  <si>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</si>
  <si>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</si>
  <si>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</si>
  <si>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</si>
  <si>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</si>
  <si>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</si>
  <si>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</si>
  <si>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</si>
  <si>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</si>
  <si>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</si>
  <si>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</si>
  <si>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</si>
  <si>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</si>
  <si>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</si>
  <si>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</si>
  <si>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</si>
  <si>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</si>
  <si>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</si>
  <si>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</si>
  <si>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</si>
  <si>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</si>
  <si>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</si>
  <si>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</si>
  <si>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</si>
  <si>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</si>
  <si>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</si>
  <si>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</si>
  <si>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</si>
  <si>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</si>
  <si>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</si>
  <si>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</si>
  <si>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</si>
  <si>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</si>
  <si>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</si>
  <si>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</si>
  <si>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</si>
  <si>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</si>
  <si>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</si>
  <si>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</si>
  <si>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</si>
  <si>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</si>
  <si>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</si>
  <si>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</si>
  <si>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</si>
  <si>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</si>
  <si>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</si>
  <si>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</si>
  <si>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</si>
  <si>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</si>
  <si>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</si>
  <si>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</si>
  <si>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</si>
  <si>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</si>
  <si>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</si>
  <si>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</si>
  <si>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</si>
  <si>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</si>
  <si>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</si>
  <si>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</si>
  <si>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</si>
  <si>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</si>
  <si>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</si>
  <si>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</si>
  <si>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</si>
  <si>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</si>
  <si>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</si>
  <si>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</si>
  <si>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</si>
  <si>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</si>
  <si>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</si>
  <si>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</si>
  <si>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</si>
  <si>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</si>
  <si>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</si>
  <si>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</si>
  <si>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</si>
  <si>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</si>
  <si>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</si>
  <si>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</si>
  <si>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</si>
  <si>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</si>
  <si>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</si>
  <si>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</si>
  <si>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</si>
  <si>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</si>
  <si>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</si>
  <si>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</si>
  <si>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</si>
  <si>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</si>
  <si>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</si>
  <si>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</si>
  <si>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</si>
  <si>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</si>
  <si>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</si>
  <si>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</si>
  <si>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</si>
  <si>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</si>
  <si>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</si>
  <si>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</si>
  <si>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</si>
  <si>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</si>
  <si>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</si>
  <si>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</si>
  <si>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</si>
  <si>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</si>
  <si>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</si>
  <si>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</si>
  <si>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</si>
  <si>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</si>
  <si>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</si>
  <si>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</si>
  <si>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</si>
  <si>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</si>
  <si>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</si>
  <si>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</si>
  <si>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</si>
  <si>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</si>
  <si>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</si>
  <si>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</si>
  <si>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</si>
  <si>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</si>
  <si>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</si>
  <si>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</si>
  <si>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</si>
  <si>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</si>
  <si>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</si>
  <si>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</si>
  <si>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</si>
  <si>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</si>
  <si>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</si>
  <si>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</si>
  <si>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</si>
  <si>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</si>
  <si>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</si>
  <si>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</si>
  <si>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</si>
  <si>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</si>
  <si>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</si>
  <si>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</si>
  <si>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</si>
  <si>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</si>
  <si>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</si>
  <si>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</si>
  <si>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</si>
  <si>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</si>
  <si>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</si>
  <si>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</si>
  <si>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</si>
  <si>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</si>
  <si>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</si>
  <si>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</si>
  <si>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</si>
  <si>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</si>
  <si>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</si>
  <si>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</si>
  <si>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</si>
  <si>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</si>
  <si>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</si>
  <si>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</si>
  <si>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</si>
  <si>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</si>
  <si>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</si>
  <si>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</si>
  <si>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</si>
  <si>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</si>
  <si>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</si>
  <si>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</si>
  <si>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</si>
  <si>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</si>
  <si>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</si>
  <si>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</si>
  <si>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</si>
  <si>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</si>
  <si>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</si>
  <si>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</si>
  <si>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</si>
  <si>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</si>
  <si>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</si>
  <si>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</si>
  <si>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</si>
  <si>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</si>
  <si>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</si>
  <si>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</si>
  <si>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</si>
  <si>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</si>
  <si>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</si>
  <si>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</si>
  <si>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</si>
  <si>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</si>
  <si>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</si>
  <si>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</si>
  <si>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</si>
  <si>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</si>
  <si>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</si>
  <si>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</si>
  <si>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</si>
  <si>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</si>
  <si>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</si>
  <si>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</si>
  <si>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</si>
  <si>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</si>
  <si>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</si>
  <si>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</si>
  <si>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</si>
  <si>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</si>
  <si>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</si>
  <si>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</si>
  <si>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</si>
  <si>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</si>
  <si>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</si>
  <si>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</si>
  <si>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</si>
  <si>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</si>
  <si>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</si>
  <si>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</si>
  <si>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</si>
  <si>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</si>
  <si>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</si>
  <si>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</si>
  <si>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</si>
  <si>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</si>
  <si>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</si>
  <si>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</si>
  <si>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</si>
  <si>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</si>
  <si>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</si>
  <si>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October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</si>
</sst>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1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3" fillId="0" borderId="0" xfId="0" applyNumberFormat="1" applyFont="1" applyFill="1"/>
    <xf numFmtId="41" fontId="4" fillId="0" borderId="0" xfId="1" applyNumberFormat="1" applyFont="1" applyFill="1"/>
    <xf numFmtId="41" fontId="4" fillId="0" borderId="0" xfId="0"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zoomScaleNormal="100" workbookViewId="0">
      <selection activeCell="G20" sqref="G20"/>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3" customWidth="1"/>
    <col min="6" max="6" width="14.28515625" style="17" bestFit="1" customWidth="1"/>
    <col min="7" max="7" width="16" bestFit="1" customWidth="1"/>
    <col min="8" max="8" width="15" bestFit="1" customWidth="1"/>
  </cols>
  <sheetData>
    <row r="1" spans="1:7" x14ac:dyDescent="0.25">
      <c r="A1" s="108" t="s">
        <v>0</v>
      </c>
      <c r="B1" s="108"/>
      <c r="C1" s="108"/>
      <c r="D1" s="108"/>
      <c r="E1" s="68"/>
    </row>
    <row r="2" spans="1:7" x14ac:dyDescent="0.25">
      <c r="A2" s="108" t="s">
        <v>281</v>
      </c>
      <c r="B2" s="108"/>
      <c r="C2" s="108"/>
      <c r="D2" s="108"/>
      <c r="E2" s="108"/>
    </row>
    <row r="3" spans="1:7" x14ac:dyDescent="0.25">
      <c r="A3" s="109" t="s">
        <v>401</v>
      </c>
      <c r="B3" s="109"/>
      <c r="C3" s="109"/>
      <c r="D3" s="109"/>
      <c r="E3" s="109"/>
    </row>
    <row r="4" spans="1:7" ht="7.5" customHeight="1" x14ac:dyDescent="0.25"/>
    <row r="5" spans="1:7" x14ac:dyDescent="0.25">
      <c r="B5" s="16">
        <v>2022</v>
      </c>
      <c r="C5" s="63"/>
      <c r="D5" s="16">
        <v>2021</v>
      </c>
    </row>
    <row r="6" spans="1:7" x14ac:dyDescent="0.25">
      <c r="A6" s="29" t="s">
        <v>14</v>
      </c>
      <c r="B6" s="63"/>
      <c r="C6" s="63"/>
      <c r="D6" s="63"/>
    </row>
    <row r="7" spans="1:7" x14ac:dyDescent="0.25">
      <c r="A7" s="4" t="s">
        <v>1</v>
      </c>
      <c r="B7" s="5"/>
      <c r="C7" s="5"/>
      <c r="D7" s="5"/>
    </row>
    <row r="8" spans="1:7" x14ac:dyDescent="0.25">
      <c r="A8" s="10" t="s">
        <v>2</v>
      </c>
      <c r="B8" s="7">
        <v>2088857.87</v>
      </c>
      <c r="C8" s="5"/>
      <c r="D8" s="7">
        <v>9066502.1500000004</v>
      </c>
      <c r="E8" s="16" t="s">
        <v>95</v>
      </c>
      <c r="F8" s="50"/>
    </row>
    <row r="9" spans="1:7" x14ac:dyDescent="0.25">
      <c r="A9" s="10" t="s">
        <v>3</v>
      </c>
      <c r="B9" s="5">
        <v>373159.66</v>
      </c>
      <c r="C9" s="5"/>
      <c r="D9" s="5">
        <v>9544884.2200000007</v>
      </c>
      <c r="E9" s="16" t="s">
        <v>96</v>
      </c>
      <c r="F9" s="50"/>
    </row>
    <row r="10" spans="1:7" x14ac:dyDescent="0.25">
      <c r="A10" s="10" t="s">
        <v>4</v>
      </c>
      <c r="B10" s="5">
        <v>16689521.4</v>
      </c>
      <c r="C10" s="5"/>
      <c r="D10" s="5">
        <v>990.58</v>
      </c>
      <c r="E10" s="16" t="s">
        <v>97</v>
      </c>
      <c r="F10" s="51"/>
    </row>
    <row r="11" spans="1:7" x14ac:dyDescent="0.25">
      <c r="A11" s="10" t="s">
        <v>5</v>
      </c>
      <c r="B11" s="5">
        <v>108.23</v>
      </c>
      <c r="C11" s="5"/>
      <c r="D11" s="5">
        <v>346.76</v>
      </c>
      <c r="E11" s="16" t="s">
        <v>97</v>
      </c>
      <c r="F11" s="51"/>
      <c r="G11" s="14"/>
    </row>
    <row r="12" spans="1:7" x14ac:dyDescent="0.25">
      <c r="A12" s="10" t="s">
        <v>6</v>
      </c>
      <c r="B12" s="5">
        <v>5691991.4199999999</v>
      </c>
      <c r="C12" s="5"/>
      <c r="D12" s="5">
        <v>6699692.2400000002</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3" t="s">
        <v>100</v>
      </c>
    </row>
    <row r="15" spans="1:7" ht="16.5" x14ac:dyDescent="0.35">
      <c r="A15" s="10" t="s">
        <v>12</v>
      </c>
      <c r="B15" s="8">
        <v>39925.54</v>
      </c>
      <c r="C15" s="5"/>
      <c r="D15" s="8">
        <v>0</v>
      </c>
      <c r="E15" s="63" t="s">
        <v>101</v>
      </c>
    </row>
    <row r="16" spans="1:7" ht="16.5" x14ac:dyDescent="0.35">
      <c r="A16" s="35" t="s">
        <v>8</v>
      </c>
      <c r="B16" s="8">
        <f>SUM(B8:B15)</f>
        <v>25257890.289999999</v>
      </c>
      <c r="C16" s="5"/>
      <c r="D16" s="8">
        <f>SUM(D8:D15)</f>
        <v>25671788.960000005</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3"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3" t="s">
        <v>108</v>
      </c>
    </row>
    <row r="26" spans="1:6" ht="16.5" x14ac:dyDescent="0.35">
      <c r="A26" s="35" t="s">
        <v>290</v>
      </c>
      <c r="B26" s="8">
        <f>SUM(B24:B25)</f>
        <v>6970641</v>
      </c>
      <c r="C26" s="5"/>
      <c r="D26" s="8">
        <f>SUM(D24:D25)</f>
        <v>8742587</v>
      </c>
      <c r="E26" s="64"/>
    </row>
    <row r="27" spans="1:6" ht="7.5" customHeight="1" x14ac:dyDescent="0.35">
      <c r="A27" s="35"/>
      <c r="B27" s="8"/>
      <c r="C27" s="8"/>
      <c r="D27" s="8"/>
    </row>
    <row r="28" spans="1:6" ht="16.5" x14ac:dyDescent="0.35">
      <c r="A28" s="35" t="s">
        <v>379</v>
      </c>
      <c r="B28" s="8">
        <f>+B16+B22+B26</f>
        <v>89500076.289999992</v>
      </c>
      <c r="C28" s="5"/>
      <c r="D28" s="8">
        <f>+D16+D22+D26</f>
        <v>90700016.960000008</v>
      </c>
    </row>
    <row r="29" spans="1:6" ht="7.5" customHeight="1" x14ac:dyDescent="0.25">
      <c r="B29" s="5"/>
      <c r="C29" s="5"/>
      <c r="D29" s="5"/>
    </row>
    <row r="30" spans="1:6" x14ac:dyDescent="0.25">
      <c r="A30" s="29" t="s">
        <v>31</v>
      </c>
      <c r="B30" s="63"/>
      <c r="C30" s="63"/>
      <c r="D30" s="63"/>
    </row>
    <row r="31" spans="1:6" x14ac:dyDescent="0.25">
      <c r="A31" s="4" t="s">
        <v>15</v>
      </c>
      <c r="B31" s="5"/>
      <c r="C31" s="5"/>
      <c r="D31" s="5"/>
    </row>
    <row r="32" spans="1:6" x14ac:dyDescent="0.25">
      <c r="A32" s="10" t="s">
        <v>16</v>
      </c>
      <c r="B32" s="5">
        <v>586087.5</v>
      </c>
      <c r="C32" s="5"/>
      <c r="D32" s="5">
        <v>397674.88</v>
      </c>
      <c r="E32" s="16" t="s">
        <v>109</v>
      </c>
    </row>
    <row r="33" spans="1:5" x14ac:dyDescent="0.25">
      <c r="A33" s="10" t="s">
        <v>17</v>
      </c>
      <c r="B33" s="5">
        <v>440812.39</v>
      </c>
      <c r="C33" s="5"/>
      <c r="D33" s="5">
        <v>510425.94</v>
      </c>
      <c r="E33" s="16" t="s">
        <v>193</v>
      </c>
    </row>
    <row r="34" spans="1:5" x14ac:dyDescent="0.25">
      <c r="A34" s="10" t="s">
        <v>18</v>
      </c>
      <c r="B34" s="5">
        <v>246062.14</v>
      </c>
      <c r="C34" s="5"/>
      <c r="D34" s="5">
        <v>236931.25</v>
      </c>
      <c r="E34" s="63" t="s">
        <v>260</v>
      </c>
    </row>
    <row r="35" spans="1:5" ht="16.5" x14ac:dyDescent="0.35">
      <c r="A35" s="10" t="s">
        <v>19</v>
      </c>
      <c r="B35" s="8">
        <v>321659.59000000003</v>
      </c>
      <c r="C35" s="5"/>
      <c r="D35" s="8">
        <v>411011.85</v>
      </c>
      <c r="E35" s="63"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1594621.62</v>
      </c>
      <c r="C41" s="5"/>
      <c r="D41" s="8">
        <f>SUM(D32:D35)</f>
        <v>1556043.92</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52505942.619999997</v>
      </c>
      <c r="C60" s="5"/>
      <c r="D60" s="8">
        <f>+D41+D58</f>
        <v>56711191.920000002</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3" t="s">
        <v>298</v>
      </c>
    </row>
    <row r="64" spans="1:6" ht="16.5" x14ac:dyDescent="0.35">
      <c r="A64" s="36" t="s">
        <v>294</v>
      </c>
      <c r="B64" s="8">
        <f>SUM(B62:B63)</f>
        <v>10204138</v>
      </c>
      <c r="C64" s="5"/>
      <c r="D64" s="8">
        <f>SUM(D62:D63)</f>
        <v>10294420</v>
      </c>
      <c r="E64" s="64"/>
    </row>
    <row r="65" spans="1:8" ht="7.5" customHeight="1" x14ac:dyDescent="0.25">
      <c r="B65" s="5"/>
      <c r="C65" s="5"/>
      <c r="D65" s="5"/>
    </row>
    <row r="66" spans="1:8" ht="16.5" x14ac:dyDescent="0.35">
      <c r="A66" s="36" t="s">
        <v>273</v>
      </c>
      <c r="B66" s="8">
        <f>+B60+B64</f>
        <v>62710080.619999997</v>
      </c>
      <c r="C66" s="5"/>
      <c r="D66" s="8">
        <f>+D60+D64</f>
        <v>67005611.920000002</v>
      </c>
    </row>
    <row r="67" spans="1:8" ht="7.5" customHeight="1" x14ac:dyDescent="0.25">
      <c r="B67" s="5"/>
      <c r="C67" s="5"/>
      <c r="D67" s="5"/>
    </row>
    <row r="68" spans="1:8" x14ac:dyDescent="0.25">
      <c r="A68" s="29" t="s">
        <v>282</v>
      </c>
      <c r="B68" s="5"/>
      <c r="C68" s="5"/>
      <c r="D68" s="5"/>
    </row>
    <row r="69" spans="1:8" x14ac:dyDescent="0.25">
      <c r="A69" s="4" t="s">
        <v>29</v>
      </c>
      <c r="B69" s="5">
        <v>27541325.359999999</v>
      </c>
      <c r="C69" s="5"/>
      <c r="D69" s="5">
        <v>21668776.98</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-751329.69000000076</v>
      </c>
      <c r="C73" s="5"/>
      <c r="D73" s="8">
        <f>+'Revenues, Expenditures, Changes'!H59</f>
        <v>2025628.0600000024</v>
      </c>
    </row>
    <row r="74" spans="1:8" ht="7.5" customHeight="1" x14ac:dyDescent="0.35">
      <c r="B74" s="8"/>
      <c r="C74" s="5"/>
      <c r="D74" s="8"/>
    </row>
    <row r="75" spans="1:8" ht="16.5" x14ac:dyDescent="0.35">
      <c r="A75" s="4" t="s">
        <v>283</v>
      </c>
      <c r="B75" s="9">
        <f>SUM(B69:B74)</f>
        <v>26789995.669999998</v>
      </c>
      <c r="C75" s="5"/>
      <c r="D75" s="9">
        <f>SUM(D69:D74)</f>
        <v>23694405.040000003</v>
      </c>
      <c r="F75" s="51"/>
      <c r="G75" s="14"/>
      <c r="H75" s="15"/>
    </row>
    <row r="76" spans="1:8" x14ac:dyDescent="0.25">
      <c r="B76" s="5"/>
      <c r="C76" s="5"/>
      <c r="D76" s="5"/>
      <c r="H76" s="15"/>
    </row>
    <row r="77" spans="1:8" x14ac:dyDescent="0.25">
      <c r="B77" s="5"/>
      <c r="C77" s="5"/>
      <c r="D77" s="5"/>
    </row>
    <row r="78" spans="1:8" x14ac:dyDescent="0.25">
      <c r="A78" s="99" t="s">
        <v>359</v>
      </c>
      <c r="B78" s="5">
        <f>+B28-B66</f>
        <v>26789995.669999994</v>
      </c>
      <c r="C78" s="5"/>
      <c r="D78" s="5">
        <f>+D28-D66</f>
        <v>23694405.040000007</v>
      </c>
    </row>
    <row r="79" spans="1:8" ht="16.5" x14ac:dyDescent="0.35">
      <c r="A79" s="99" t="s">
        <v>360</v>
      </c>
      <c r="B79" s="90">
        <f>+B75-B78</f>
        <v>0</v>
      </c>
      <c r="C79" s="90"/>
      <c r="D79" s="90">
        <f t="shared" ref="D79" si="0">+D75-D78</f>
        <v>0</v>
      </c>
    </row>
    <row r="80" spans="1:8" ht="16.5" x14ac:dyDescent="0.35">
      <c r="B80" s="69">
        <f>SUM(B78:B79)</f>
        <v>26789995.669999994</v>
      </c>
      <c r="C80" s="69"/>
      <c r="D80" s="69">
        <f>SUM(D78:D79)</f>
        <v>23694405.040000007</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G32" sqref="G32"/>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October 31, 2022</v>
      </c>
      <c r="B3" s="109"/>
      <c r="C3" s="109"/>
      <c r="D3" s="109"/>
      <c r="E3" s="109"/>
      <c r="F3" s="109"/>
      <c r="G3" s="109"/>
      <c r="H3" s="109"/>
      <c r="I3" s="109"/>
      <c r="J3" s="109"/>
    </row>
    <row r="5" spans="1:12" x14ac:dyDescent="0.25">
      <c r="A5" s="4" t="s">
        <v>68</v>
      </c>
    </row>
    <row r="6" spans="1:12" s="1" customFormat="1" x14ac:dyDescent="0.25">
      <c r="A6" s="4"/>
      <c r="B6" s="66"/>
      <c r="C6" s="63"/>
      <c r="D6" s="20"/>
      <c r="E6" s="94"/>
      <c r="F6" s="94" t="s">
        <v>36</v>
      </c>
      <c r="G6" s="94"/>
      <c r="H6" s="20" t="s">
        <v>37</v>
      </c>
      <c r="I6" s="63"/>
      <c r="J6" s="63" t="s">
        <v>38</v>
      </c>
      <c r="K6" s="11"/>
      <c r="L6" s="11"/>
    </row>
    <row r="7" spans="1:12" s="1" customFormat="1" x14ac:dyDescent="0.25">
      <c r="A7" s="4"/>
      <c r="B7" s="66" t="s">
        <v>32</v>
      </c>
      <c r="C7" s="63"/>
      <c r="D7" s="20" t="s">
        <v>34</v>
      </c>
      <c r="E7" s="94"/>
      <c r="F7" s="94" t="s">
        <v>32</v>
      </c>
      <c r="G7" s="94"/>
      <c r="H7" s="20" t="s">
        <v>34</v>
      </c>
      <c r="I7" s="63"/>
      <c r="J7" s="21">
        <f>+'Revenues, Expenditures, Changes'!J8</f>
        <v>44500</v>
      </c>
      <c r="K7" s="11"/>
      <c r="L7" s="11"/>
    </row>
    <row r="8" spans="1:12" s="1" customFormat="1" x14ac:dyDescent="0.25">
      <c r="A8" s="4"/>
      <c r="B8" s="22" t="s">
        <v>33</v>
      </c>
      <c r="C8" s="63"/>
      <c r="D8" s="28" t="s">
        <v>35</v>
      </c>
      <c r="E8" s="94"/>
      <c r="F8" s="22" t="s">
        <v>33</v>
      </c>
      <c r="G8" s="94"/>
      <c r="H8" s="42">
        <f>+'Revenues, Expenditures, Changes'!H9</f>
        <v>44500</v>
      </c>
      <c r="I8" s="63"/>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6">
        <v>2623938</v>
      </c>
      <c r="C13" s="6"/>
      <c r="D13" s="105">
        <v>4780.08</v>
      </c>
      <c r="E13" s="4"/>
      <c r="F13" s="3">
        <f>+D13/B13</f>
        <v>1.8217198729543152E-3</v>
      </c>
      <c r="G13" s="4"/>
      <c r="H13" s="105">
        <v>9989.5400000000009</v>
      </c>
      <c r="I13" s="4"/>
      <c r="J13" s="3">
        <f>+D13/H13</f>
        <v>0.47850851991182775</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3" t="s">
        <v>55</v>
      </c>
      <c r="B34" s="26">
        <f>SUM(B10:B33)</f>
        <v>2623938</v>
      </c>
      <c r="C34" s="6"/>
      <c r="D34" s="8">
        <f>SUM(D10:D33)</f>
        <v>4780.08</v>
      </c>
      <c r="E34" s="4"/>
      <c r="F34" s="3">
        <f>+D34/B34</f>
        <v>1.8217198729543152E-3</v>
      </c>
      <c r="G34" s="4"/>
      <c r="H34" s="8">
        <f>SUM(H10:H33)</f>
        <v>9989.5400000000009</v>
      </c>
      <c r="I34" s="4"/>
      <c r="J34" s="3">
        <f t="shared" si="2"/>
        <v>0.47850851991182775</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1980000</v>
      </c>
      <c r="C37" s="6"/>
      <c r="D37" s="5">
        <v>0</v>
      </c>
      <c r="E37" s="4"/>
      <c r="F37" s="3">
        <f>+D37/B37</f>
        <v>0</v>
      </c>
      <c r="G37" s="4"/>
      <c r="H37" s="5">
        <v>0</v>
      </c>
      <c r="I37" s="4"/>
      <c r="J37" s="3">
        <v>0</v>
      </c>
      <c r="K37" s="11"/>
      <c r="L37" s="11"/>
    </row>
    <row r="38" spans="1:12" s="1" customFormat="1" ht="16.5" x14ac:dyDescent="0.35">
      <c r="A38" s="4" t="s">
        <v>78</v>
      </c>
      <c r="B38" s="26">
        <v>643938</v>
      </c>
      <c r="C38" s="6"/>
      <c r="D38" s="8">
        <v>0</v>
      </c>
      <c r="E38" s="4"/>
      <c r="F38" s="3">
        <f>+D38/B38</f>
        <v>0</v>
      </c>
      <c r="G38" s="4"/>
      <c r="H38" s="8">
        <v>0</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3" t="s">
        <v>55</v>
      </c>
      <c r="B40" s="26">
        <f>SUM(B37:B38)</f>
        <v>2623938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3"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5"/>
      <c r="G46" s="4"/>
      <c r="H46" s="5"/>
      <c r="I46" s="4"/>
      <c r="J46" s="3"/>
      <c r="K46" s="11"/>
      <c r="L46" s="4"/>
    </row>
    <row r="47" spans="1:12" s="2" customFormat="1" ht="16.5" x14ac:dyDescent="0.35">
      <c r="A47" s="4" t="s">
        <v>396</v>
      </c>
      <c r="B47" s="39">
        <f>+B34-B40+B45</f>
        <v>0</v>
      </c>
      <c r="C47" s="6"/>
      <c r="D47" s="9">
        <f>+D34-D40+D45</f>
        <v>4780.08</v>
      </c>
      <c r="E47" s="4"/>
      <c r="F47" s="3"/>
      <c r="G47" s="4"/>
      <c r="H47" s="96">
        <f>+H34-H40+H45</f>
        <v>9989.5400000000009</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opLeftCell="A20" zoomScaleNormal="100" workbookViewId="0">
      <selection activeCell="F48" sqref="F48"/>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08" t="s">
        <v>0</v>
      </c>
      <c r="B1" s="108"/>
      <c r="C1" s="108"/>
      <c r="D1" s="108"/>
      <c r="E1" s="108"/>
      <c r="F1" s="108"/>
      <c r="G1" s="108"/>
      <c r="H1" s="108"/>
      <c r="I1" s="108"/>
    </row>
    <row r="2" spans="1:10" x14ac:dyDescent="0.25">
      <c r="A2" s="108" t="s">
        <v>220</v>
      </c>
      <c r="B2" s="108"/>
      <c r="C2" s="108"/>
      <c r="D2" s="108"/>
      <c r="E2" s="108"/>
      <c r="F2" s="108"/>
      <c r="G2" s="108"/>
      <c r="H2" s="108"/>
      <c r="I2" s="108"/>
    </row>
    <row r="3" spans="1:10" x14ac:dyDescent="0.25">
      <c r="A3" s="109" t="str">
        <f>+'Revenues, Expenditures, Changes'!A3:J3</f>
        <v>October 31, 2022</v>
      </c>
      <c r="B3" s="109"/>
      <c r="C3" s="109"/>
      <c r="D3" s="109"/>
      <c r="E3" s="109"/>
      <c r="F3" s="109"/>
      <c r="G3" s="109"/>
      <c r="H3" s="109"/>
      <c r="I3" s="109"/>
    </row>
    <row r="4" spans="1:10" ht="3.95" customHeight="1" x14ac:dyDescent="0.25"/>
    <row r="5" spans="1:10" x14ac:dyDescent="0.25">
      <c r="A5" s="4" t="s">
        <v>198</v>
      </c>
    </row>
    <row r="6" spans="1:10" s="1" customFormat="1" x14ac:dyDescent="0.25">
      <c r="A6" s="4"/>
      <c r="B6" s="30"/>
      <c r="C6" s="107"/>
      <c r="D6" s="30" t="s">
        <v>218</v>
      </c>
      <c r="E6" s="30"/>
      <c r="F6" s="30" t="s">
        <v>258</v>
      </c>
      <c r="G6" s="107"/>
      <c r="H6" s="30"/>
      <c r="I6" s="107"/>
      <c r="J6" s="4"/>
    </row>
    <row r="7" spans="1:10" s="1" customFormat="1" x14ac:dyDescent="0.25">
      <c r="A7" s="4"/>
      <c r="B7" s="30" t="s">
        <v>90</v>
      </c>
      <c r="C7" s="107"/>
      <c r="D7" s="30" t="s">
        <v>33</v>
      </c>
      <c r="E7" s="30"/>
      <c r="F7" s="30" t="s">
        <v>33</v>
      </c>
      <c r="G7" s="107"/>
      <c r="H7" s="30" t="s">
        <v>32</v>
      </c>
      <c r="I7" s="107"/>
      <c r="J7" s="4"/>
    </row>
    <row r="8" spans="1:10" s="1" customFormat="1" x14ac:dyDescent="0.25">
      <c r="A8" s="4"/>
      <c r="B8" s="31" t="s">
        <v>33</v>
      </c>
      <c r="C8" s="107"/>
      <c r="D8" s="32" t="s">
        <v>219</v>
      </c>
      <c r="E8" s="30"/>
      <c r="F8" s="31" t="s">
        <v>219</v>
      </c>
      <c r="G8" s="107"/>
      <c r="H8" s="31" t="s">
        <v>33</v>
      </c>
      <c r="I8" s="107"/>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124212</v>
      </c>
      <c r="E12" s="6"/>
      <c r="F12" s="6">
        <v>248424</v>
      </c>
      <c r="G12" s="4"/>
      <c r="H12" s="6">
        <f>+B12+F12</f>
        <v>248424</v>
      </c>
      <c r="I12" s="4"/>
      <c r="J12" s="4"/>
    </row>
    <row r="13" spans="1:10" s="1" customFormat="1" x14ac:dyDescent="0.25">
      <c r="A13" s="10" t="s">
        <v>94</v>
      </c>
      <c r="B13" s="6">
        <v>0</v>
      </c>
      <c r="C13" s="6"/>
      <c r="D13" s="6">
        <v>43362</v>
      </c>
      <c r="E13" s="6"/>
      <c r="F13" s="6">
        <v>85715</v>
      </c>
      <c r="G13" s="4"/>
      <c r="H13" s="6">
        <f>+B13+F13</f>
        <v>85715</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13011959</v>
      </c>
      <c r="C15" s="6"/>
      <c r="D15" s="6">
        <v>0</v>
      </c>
      <c r="E15" s="6"/>
      <c r="F15" s="6">
        <v>0</v>
      </c>
      <c r="G15" s="4"/>
      <c r="H15" s="6">
        <f>+B15+F15</f>
        <v>13011959</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4208613</v>
      </c>
      <c r="C18" s="6"/>
      <c r="D18" s="6">
        <v>0</v>
      </c>
      <c r="E18" s="6"/>
      <c r="F18" s="6">
        <v>0</v>
      </c>
      <c r="G18" s="4"/>
      <c r="H18" s="6">
        <f>+B18+F18</f>
        <v>4208613</v>
      </c>
      <c r="I18" s="4"/>
      <c r="J18" s="4"/>
    </row>
    <row r="19" spans="1:10" s="1" customFormat="1" x14ac:dyDescent="0.25">
      <c r="A19" s="10" t="s">
        <v>43</v>
      </c>
      <c r="B19" s="6">
        <v>1213495</v>
      </c>
      <c r="C19" s="6"/>
      <c r="D19" s="6">
        <v>0</v>
      </c>
      <c r="E19" s="6"/>
      <c r="F19" s="6">
        <v>0</v>
      </c>
      <c r="G19" s="4"/>
      <c r="H19" s="6">
        <f>+B19+F19</f>
        <v>1213495</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4996505</v>
      </c>
      <c r="C22" s="6"/>
      <c r="D22" s="6">
        <v>0</v>
      </c>
      <c r="E22" s="6"/>
      <c r="F22" s="6">
        <v>0</v>
      </c>
      <c r="G22" s="4"/>
      <c r="H22" s="6">
        <f>+B22+F22</f>
        <v>4996505</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462275</v>
      </c>
      <c r="C27" s="6"/>
      <c r="D27" s="6">
        <v>0</v>
      </c>
      <c r="E27" s="6"/>
      <c r="F27" s="6">
        <v>0</v>
      </c>
      <c r="G27" s="4"/>
      <c r="H27" s="6">
        <f>+B27+F27</f>
        <v>462275</v>
      </c>
      <c r="I27" s="4"/>
      <c r="J27" s="4"/>
    </row>
    <row r="28" spans="1:10" s="1" customFormat="1" x14ac:dyDescent="0.25">
      <c r="A28" s="4" t="s">
        <v>47</v>
      </c>
      <c r="B28" s="6">
        <v>190000</v>
      </c>
      <c r="C28" s="6"/>
      <c r="D28" s="6">
        <v>0</v>
      </c>
      <c r="E28" s="6"/>
      <c r="F28" s="6">
        <v>0</v>
      </c>
      <c r="G28" s="4"/>
      <c r="H28" s="6">
        <f>+B28+F28</f>
        <v>190000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111350</v>
      </c>
      <c r="C30" s="6"/>
      <c r="D30" s="6">
        <v>0</v>
      </c>
      <c r="E30" s="6"/>
      <c r="F30" s="6">
        <v>0</v>
      </c>
      <c r="G30" s="4"/>
      <c r="H30" s="6">
        <f>+B30+F30</f>
        <v>111350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87352</v>
      </c>
      <c r="C35" s="6"/>
      <c r="D35" s="27">
        <v>20567.45</v>
      </c>
      <c r="E35" s="6"/>
      <c r="F35" s="26">
        <v>20567.45</v>
      </c>
      <c r="G35" s="4"/>
      <c r="H35" s="26">
        <f>+B35+F35</f>
        <v>107919.45</v>
      </c>
      <c r="I35" s="4"/>
      <c r="J35" s="4"/>
    </row>
    <row r="36" spans="1:10" s="1" customFormat="1" ht="16.5" x14ac:dyDescent="0.35">
      <c r="A36" s="107" t="s">
        <v>55</v>
      </c>
      <c r="B36" s="33">
        <f>SUM(B10:B35)</f>
        <v>28863637</v>
      </c>
      <c r="C36" s="33"/>
      <c r="D36" s="33">
        <f>SUM(D10:D35)</f>
        <v>188141.45</v>
      </c>
      <c r="E36" s="33"/>
      <c r="F36" s="33">
        <f>SUM(F10:F35)</f>
        <v>354706.45</v>
      </c>
      <c r="G36" s="34"/>
      <c r="H36" s="33">
        <f>SUM(H10:H35)</f>
        <v>29218343.449999999</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9576852</v>
      </c>
      <c r="C39" s="6"/>
      <c r="D39" s="6">
        <v>85213.61</v>
      </c>
      <c r="E39" s="6"/>
      <c r="F39" s="6">
        <v>1472237.67</v>
      </c>
      <c r="G39" s="4"/>
      <c r="H39" s="6">
        <f t="shared" ref="H39:H47" si="0">+B39+F39</f>
        <v>11049089.67</v>
      </c>
      <c r="I39" s="4"/>
      <c r="J39" s="4"/>
    </row>
    <row r="40" spans="1:10" s="1" customFormat="1" x14ac:dyDescent="0.25">
      <c r="A40" s="4" t="s">
        <v>58</v>
      </c>
      <c r="B40" s="6">
        <v>296639</v>
      </c>
      <c r="C40" s="6"/>
      <c r="D40" s="6">
        <v>34.25</v>
      </c>
      <c r="E40" s="6"/>
      <c r="F40" s="6">
        <v>2935.25</v>
      </c>
      <c r="G40" s="4"/>
      <c r="H40" s="6">
        <f t="shared" si="0"/>
        <v>299574.25</v>
      </c>
      <c r="I40" s="4"/>
      <c r="J40" s="4"/>
    </row>
    <row r="41" spans="1:10" s="1" customFormat="1" x14ac:dyDescent="0.25">
      <c r="A41" s="4" t="s">
        <v>59</v>
      </c>
      <c r="B41" s="6">
        <v>2732200</v>
      </c>
      <c r="C41" s="6"/>
      <c r="D41" s="6">
        <v>22002</v>
      </c>
      <c r="E41" s="6"/>
      <c r="F41" s="6">
        <v>408329</v>
      </c>
      <c r="G41" s="4"/>
      <c r="H41" s="6">
        <f t="shared" si="0"/>
        <v>3140529</v>
      </c>
      <c r="I41" s="4"/>
      <c r="J41" s="4"/>
    </row>
    <row r="42" spans="1:10" s="1" customFormat="1" x14ac:dyDescent="0.25">
      <c r="A42" s="4" t="s">
        <v>60</v>
      </c>
      <c r="B42" s="6">
        <v>1987237</v>
      </c>
      <c r="C42" s="6"/>
      <c r="D42" s="6">
        <v>18576.23</v>
      </c>
      <c r="E42" s="6"/>
      <c r="F42" s="6">
        <v>362247</v>
      </c>
      <c r="G42" s="4"/>
      <c r="H42" s="6">
        <f t="shared" si="0"/>
        <v>2349484</v>
      </c>
      <c r="I42" s="4"/>
      <c r="J42" s="4"/>
    </row>
    <row r="43" spans="1:10" s="1" customFormat="1" x14ac:dyDescent="0.25">
      <c r="A43" s="4" t="s">
        <v>61</v>
      </c>
      <c r="B43" s="6">
        <v>5314373</v>
      </c>
      <c r="C43" s="6"/>
      <c r="D43" s="6">
        <v>35519.99</v>
      </c>
      <c r="E43" s="6"/>
      <c r="F43" s="6">
        <v>651642.43999999994</v>
      </c>
      <c r="G43" s="4"/>
      <c r="H43" s="6">
        <f t="shared" si="0"/>
        <v>5966015.4399999995</v>
      </c>
      <c r="I43" s="4"/>
      <c r="J43" s="4"/>
    </row>
    <row r="44" spans="1:10" s="1" customFormat="1" x14ac:dyDescent="0.25">
      <c r="A44" s="4" t="s">
        <v>62</v>
      </c>
      <c r="B44" s="6">
        <v>3473541</v>
      </c>
      <c r="C44" s="6"/>
      <c r="D44" s="6">
        <v>0</v>
      </c>
      <c r="E44" s="6"/>
      <c r="F44" s="6">
        <v>639774</v>
      </c>
      <c r="G44" s="4"/>
      <c r="H44" s="6">
        <f t="shared" si="0"/>
        <v>4113315</v>
      </c>
      <c r="I44" s="4"/>
      <c r="J44" s="4"/>
    </row>
    <row r="45" spans="1:10" s="1" customFormat="1" x14ac:dyDescent="0.25">
      <c r="A45" s="4" t="s">
        <v>63</v>
      </c>
      <c r="B45" s="6">
        <v>130500</v>
      </c>
      <c r="C45" s="6"/>
      <c r="D45" s="6">
        <v>0</v>
      </c>
      <c r="E45" s="6"/>
      <c r="F45" s="6">
        <v>0</v>
      </c>
      <c r="G45" s="4"/>
      <c r="H45" s="6">
        <f t="shared" si="0"/>
        <v>130500</v>
      </c>
      <c r="I45" s="4"/>
      <c r="J45" s="4"/>
    </row>
    <row r="46" spans="1:10" s="1" customFormat="1" ht="16.5" x14ac:dyDescent="0.35">
      <c r="A46" s="4" t="s">
        <v>217</v>
      </c>
      <c r="B46" s="26">
        <v>4670256</v>
      </c>
      <c r="C46" s="26"/>
      <c r="D46" s="26">
        <v>26795.37</v>
      </c>
      <c r="E46" s="26"/>
      <c r="F46" s="26">
        <v>-3369303.91</v>
      </c>
      <c r="G46" s="40"/>
      <c r="H46" s="26">
        <f t="shared" si="0"/>
        <v>1300952.0899999999</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7" t="s">
        <v>55</v>
      </c>
      <c r="B48" s="6">
        <f>SUM(B39:B47)</f>
        <v>28181598</v>
      </c>
      <c r="C48" s="6"/>
      <c r="D48" s="6">
        <f>SUM(D39:D47)</f>
        <v>188141.44999999998</v>
      </c>
      <c r="E48" s="6"/>
      <c r="F48" s="6">
        <f>SUM(F39:F47)</f>
        <v>167861.44999999972</v>
      </c>
      <c r="G48" s="4"/>
      <c r="H48" s="6">
        <f>SUM(H39:H47)</f>
        <v>28349459.449999999</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7"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240039</v>
      </c>
      <c r="C55" s="25"/>
      <c r="D55" s="39">
        <f>+D36-D48+D53</f>
        <v>2.9103830456733704E-11</v>
      </c>
      <c r="E55" s="25"/>
      <c r="F55" s="39">
        <f>+F36-F48+F53</f>
        <v>186845.00000000029</v>
      </c>
      <c r="G55" s="25"/>
      <c r="H55" s="39">
        <f>+H36-H48+H53</f>
        <v>426884</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47"/>
  <sheetViews>
    <sheetView topLeftCell="A7" zoomScaleNormal="100" workbookViewId="0">
      <selection activeCell="J20" sqref="J20"/>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08" t="s">
        <v>0</v>
      </c>
      <c r="B1" s="108"/>
      <c r="C1" s="108"/>
      <c r="D1" s="108"/>
      <c r="E1" s="108"/>
      <c r="F1" s="108"/>
      <c r="G1" s="108"/>
      <c r="H1" s="108"/>
      <c r="I1" s="108"/>
    </row>
    <row r="2" spans="1:10" x14ac:dyDescent="0.25">
      <c r="A2" s="108" t="s">
        <v>220</v>
      </c>
      <c r="B2" s="108"/>
      <c r="C2" s="108"/>
      <c r="D2" s="108"/>
      <c r="E2" s="108"/>
      <c r="F2" s="108"/>
      <c r="G2" s="108"/>
      <c r="H2" s="108"/>
      <c r="I2" s="108"/>
    </row>
    <row r="3" spans="1:10" x14ac:dyDescent="0.25">
      <c r="A3" s="109" t="str">
        <f>+'Revenues, Expenditures, Changes'!A3:J3</f>
        <v>October 31, 2022</v>
      </c>
      <c r="B3" s="109"/>
      <c r="C3" s="109"/>
      <c r="D3" s="109"/>
      <c r="E3" s="109"/>
      <c r="F3" s="109"/>
      <c r="G3" s="109"/>
      <c r="H3" s="109"/>
      <c r="I3" s="109"/>
    </row>
    <row r="4" spans="1:10" ht="3.95" customHeight="1" x14ac:dyDescent="0.25"/>
    <row r="5" spans="1:10" x14ac:dyDescent="0.25">
      <c r="A5" s="4" t="s">
        <v>69</v>
      </c>
    </row>
    <row r="6" spans="1:10" s="1" customFormat="1" x14ac:dyDescent="0.25">
      <c r="A6" s="4"/>
      <c r="B6" s="30"/>
      <c r="C6" s="107"/>
      <c r="D6" s="30" t="s">
        <v>218</v>
      </c>
      <c r="E6" s="30"/>
      <c r="F6" s="30" t="s">
        <v>258</v>
      </c>
      <c r="G6" s="107"/>
      <c r="H6" s="30"/>
      <c r="I6" s="107"/>
      <c r="J6" s="4"/>
    </row>
    <row r="7" spans="1:10" s="1" customFormat="1" x14ac:dyDescent="0.25">
      <c r="A7" s="4"/>
      <c r="B7" s="107" t="s">
        <v>90</v>
      </c>
      <c r="C7" s="107"/>
      <c r="D7" s="30" t="s">
        <v>33</v>
      </c>
      <c r="E7" s="30"/>
      <c r="F7" s="30" t="s">
        <v>33</v>
      </c>
      <c r="G7" s="107"/>
      <c r="H7" s="30" t="s">
        <v>32</v>
      </c>
      <c r="I7" s="107"/>
      <c r="J7" s="4"/>
    </row>
    <row r="8" spans="1:10" s="1" customFormat="1" x14ac:dyDescent="0.25">
      <c r="A8" s="4"/>
      <c r="B8" s="22" t="s">
        <v>33</v>
      </c>
      <c r="C8" s="107"/>
      <c r="D8" s="32" t="s">
        <v>219</v>
      </c>
      <c r="E8" s="30"/>
      <c r="F8" s="31" t="s">
        <v>219</v>
      </c>
      <c r="G8" s="107"/>
      <c r="H8" s="31" t="s">
        <v>33</v>
      </c>
      <c r="I8" s="107"/>
      <c r="J8" s="4"/>
    </row>
    <row r="9" spans="1:10" s="1" customFormat="1" x14ac:dyDescent="0.25">
      <c r="A9" s="4" t="s">
        <v>39</v>
      </c>
      <c r="B9" s="4"/>
      <c r="C9" s="4"/>
      <c r="D9" s="6"/>
      <c r="E9" s="6"/>
      <c r="F9" s="6"/>
      <c r="G9" s="4"/>
      <c r="H9" s="6"/>
      <c r="I9" s="4"/>
      <c r="J9" s="4"/>
    </row>
    <row r="10" spans="1:10" s="1" customFormat="1" x14ac:dyDescent="0.25">
      <c r="A10" s="4" t="s">
        <v>77</v>
      </c>
      <c r="B10" s="25">
        <v>2768000</v>
      </c>
      <c r="C10" s="57"/>
      <c r="D10" s="7">
        <v>0</v>
      </c>
      <c r="E10" s="57"/>
      <c r="F10" s="25">
        <v>0</v>
      </c>
      <c r="G10" s="58"/>
      <c r="H10" s="25">
        <f>+B10+F10</f>
        <v>2768000</v>
      </c>
      <c r="I10" s="58"/>
      <c r="J10" s="4"/>
    </row>
    <row r="11" spans="1:10" s="1" customFormat="1" ht="16.5" x14ac:dyDescent="0.35">
      <c r="A11" s="4" t="s">
        <v>78</v>
      </c>
      <c r="B11" s="62">
        <v>300</v>
      </c>
      <c r="C11" s="57"/>
      <c r="D11" s="59">
        <v>0</v>
      </c>
      <c r="E11" s="59"/>
      <c r="F11" s="59">
        <v>0</v>
      </c>
      <c r="G11" s="58"/>
      <c r="H11" s="59">
        <f>+B11+F11</f>
        <v>300</v>
      </c>
      <c r="I11" s="58"/>
      <c r="J11" s="4"/>
    </row>
    <row r="12" spans="1:10" s="1" customFormat="1" ht="16.5" x14ac:dyDescent="0.35">
      <c r="A12" s="107" t="s">
        <v>55</v>
      </c>
      <c r="B12" s="59">
        <f>SUM(B10:B11)</f>
        <v>2768300</v>
      </c>
      <c r="C12" s="57"/>
      <c r="D12" s="59">
        <f>SUM(D10:D11)</f>
        <v>0</v>
      </c>
      <c r="E12" s="57"/>
      <c r="F12" s="59">
        <f>SUM(F10:F11)</f>
        <v>0</v>
      </c>
      <c r="G12" s="58"/>
      <c r="H12" s="59">
        <f>SUM(H10:H11)</f>
        <v>2768300</v>
      </c>
      <c r="I12" s="58"/>
      <c r="J12" s="4"/>
    </row>
    <row r="13" spans="1:10" s="1" customFormat="1" x14ac:dyDescent="0.25">
      <c r="A13" s="4"/>
      <c r="B13" s="57"/>
      <c r="C13" s="57"/>
      <c r="D13" s="57"/>
      <c r="E13" s="57"/>
      <c r="F13" s="57"/>
      <c r="G13" s="58"/>
      <c r="H13" s="57"/>
      <c r="I13" s="58"/>
      <c r="J13" s="4"/>
    </row>
    <row r="14" spans="1:10" s="1" customFormat="1" x14ac:dyDescent="0.25">
      <c r="A14" s="4" t="s">
        <v>56</v>
      </c>
      <c r="B14" s="57"/>
      <c r="C14" s="57"/>
      <c r="D14" s="57"/>
      <c r="E14" s="57"/>
      <c r="F14" s="57"/>
      <c r="G14" s="58"/>
      <c r="H14" s="57"/>
      <c r="I14" s="58"/>
      <c r="J14" s="4"/>
    </row>
    <row r="15" spans="1:10" s="1" customFormat="1" x14ac:dyDescent="0.25">
      <c r="A15" s="4" t="s">
        <v>79</v>
      </c>
      <c r="B15" s="57">
        <v>548527</v>
      </c>
      <c r="C15" s="57"/>
      <c r="D15" s="57">
        <v>0</v>
      </c>
      <c r="E15" s="57"/>
      <c r="F15" s="57">
        <v>0</v>
      </c>
      <c r="G15" s="58"/>
      <c r="H15" s="57">
        <f t="shared" ref="H15:H27" si="0">+B15+F15</f>
        <v>548527</v>
      </c>
      <c r="I15" s="58"/>
      <c r="J15" s="4"/>
    </row>
    <row r="16" spans="1:10" s="1" customFormat="1" x14ac:dyDescent="0.25">
      <c r="A16" s="4" t="s">
        <v>80</v>
      </c>
      <c r="B16" s="57">
        <v>1680</v>
      </c>
      <c r="C16" s="57"/>
      <c r="D16" s="57">
        <v>0</v>
      </c>
      <c r="E16" s="57"/>
      <c r="F16" s="57">
        <v>186845</v>
      </c>
      <c r="G16" s="58"/>
      <c r="H16" s="57">
        <f t="shared" si="0"/>
        <v>188525</v>
      </c>
      <c r="I16" s="58"/>
      <c r="J16" s="4"/>
    </row>
    <row r="17" spans="1:10" s="1" customFormat="1" x14ac:dyDescent="0.25">
      <c r="A17" s="4" t="s">
        <v>81</v>
      </c>
      <c r="B17" s="57">
        <v>196221</v>
      </c>
      <c r="C17" s="57"/>
      <c r="D17" s="57">
        <v>0</v>
      </c>
      <c r="E17" s="57"/>
      <c r="F17" s="57">
        <v>0</v>
      </c>
      <c r="G17" s="58"/>
      <c r="H17" s="57">
        <f t="shared" si="0"/>
        <v>196221</v>
      </c>
      <c r="I17" s="58"/>
      <c r="J17" s="4"/>
    </row>
    <row r="18" spans="1:10" s="1" customFormat="1" x14ac:dyDescent="0.25">
      <c r="A18" s="4" t="s">
        <v>82</v>
      </c>
      <c r="B18" s="57">
        <v>109512</v>
      </c>
      <c r="C18" s="57"/>
      <c r="D18" s="57">
        <v>0</v>
      </c>
      <c r="E18" s="57"/>
      <c r="F18" s="57">
        <v>0</v>
      </c>
      <c r="G18" s="58"/>
      <c r="H18" s="57">
        <f t="shared" si="0"/>
        <v>109512</v>
      </c>
      <c r="I18" s="58"/>
      <c r="J18" s="4"/>
    </row>
    <row r="19" spans="1:10" s="1" customFormat="1" x14ac:dyDescent="0.25">
      <c r="A19" s="4" t="s">
        <v>83</v>
      </c>
      <c r="B19" s="57">
        <v>29950</v>
      </c>
      <c r="C19" s="57"/>
      <c r="D19" s="57">
        <v>0</v>
      </c>
      <c r="E19" s="57"/>
      <c r="F19" s="57">
        <v>0</v>
      </c>
      <c r="G19" s="58"/>
      <c r="H19" s="57">
        <f t="shared" si="0"/>
        <v>29950</v>
      </c>
      <c r="I19" s="58"/>
      <c r="J19" s="4"/>
    </row>
    <row r="20" spans="1:10" s="1" customFormat="1" x14ac:dyDescent="0.25">
      <c r="A20" s="4" t="s">
        <v>88</v>
      </c>
      <c r="B20" s="57">
        <v>11165</v>
      </c>
      <c r="C20" s="57"/>
      <c r="D20" s="57">
        <v>0</v>
      </c>
      <c r="E20" s="57"/>
      <c r="F20" s="57">
        <v>0</v>
      </c>
      <c r="G20" s="58"/>
      <c r="H20" s="57">
        <f t="shared" si="0"/>
        <v>11165</v>
      </c>
      <c r="I20" s="58"/>
      <c r="J20" s="4"/>
    </row>
    <row r="21" spans="1:10" s="1" customFormat="1" x14ac:dyDescent="0.25">
      <c r="A21" s="4" t="s">
        <v>84</v>
      </c>
      <c r="B21" s="57">
        <v>15975</v>
      </c>
      <c r="C21" s="57"/>
      <c r="D21" s="57">
        <v>0</v>
      </c>
      <c r="E21" s="57"/>
      <c r="F21" s="57">
        <v>0</v>
      </c>
      <c r="G21" s="58"/>
      <c r="H21" s="57">
        <f t="shared" si="0"/>
        <v>15975</v>
      </c>
      <c r="I21" s="58"/>
      <c r="J21" s="4"/>
    </row>
    <row r="22" spans="1:10" s="1" customFormat="1" x14ac:dyDescent="0.25">
      <c r="A22" s="4" t="s">
        <v>85</v>
      </c>
      <c r="B22" s="57">
        <v>3700</v>
      </c>
      <c r="C22" s="57"/>
      <c r="D22" s="57">
        <v>0</v>
      </c>
      <c r="E22" s="57"/>
      <c r="F22" s="57">
        <v>0</v>
      </c>
      <c r="G22" s="58"/>
      <c r="H22" s="57">
        <f t="shared" si="0"/>
        <v>3700</v>
      </c>
      <c r="I22" s="58"/>
      <c r="J22" s="4"/>
    </row>
    <row r="23" spans="1:10" s="1" customFormat="1" x14ac:dyDescent="0.25">
      <c r="A23" s="4" t="s">
        <v>86</v>
      </c>
      <c r="B23" s="57">
        <v>500</v>
      </c>
      <c r="C23" s="57"/>
      <c r="D23" s="57">
        <v>0</v>
      </c>
      <c r="E23" s="57"/>
      <c r="F23" s="57">
        <v>0</v>
      </c>
      <c r="G23" s="58"/>
      <c r="H23" s="57">
        <f t="shared" si="0"/>
        <v>500</v>
      </c>
      <c r="I23" s="58"/>
      <c r="J23" s="4"/>
    </row>
    <row r="24" spans="1:10" s="1" customFormat="1" x14ac:dyDescent="0.25">
      <c r="A24" s="4" t="s">
        <v>87</v>
      </c>
      <c r="B24" s="57">
        <v>295799</v>
      </c>
      <c r="C24" s="57"/>
      <c r="D24" s="57">
        <v>0</v>
      </c>
      <c r="E24" s="57"/>
      <c r="F24" s="57">
        <v>0</v>
      </c>
      <c r="G24" s="58"/>
      <c r="H24" s="57">
        <f t="shared" si="0"/>
        <v>295799</v>
      </c>
      <c r="I24" s="58"/>
      <c r="J24" s="4"/>
    </row>
    <row r="25" spans="1:10" s="1" customFormat="1" x14ac:dyDescent="0.25">
      <c r="A25" s="4" t="s">
        <v>63</v>
      </c>
      <c r="B25" s="57">
        <v>44000</v>
      </c>
      <c r="C25" s="57"/>
      <c r="D25" s="57">
        <v>0</v>
      </c>
      <c r="E25" s="57"/>
      <c r="F25" s="57">
        <v>0</v>
      </c>
      <c r="G25" s="58"/>
      <c r="H25" s="57">
        <f t="shared" si="0"/>
        <v>44000</v>
      </c>
      <c r="I25" s="58"/>
      <c r="J25" s="4"/>
    </row>
    <row r="26" spans="1:10" s="1" customFormat="1" x14ac:dyDescent="0.25">
      <c r="A26" s="4" t="s">
        <v>64</v>
      </c>
      <c r="B26" s="57">
        <v>1747810</v>
      </c>
      <c r="C26" s="57"/>
      <c r="D26" s="57">
        <v>0</v>
      </c>
      <c r="E26" s="57"/>
      <c r="F26" s="57">
        <v>0</v>
      </c>
      <c r="G26" s="58"/>
      <c r="H26" s="57">
        <f t="shared" si="0"/>
        <v>1747810</v>
      </c>
      <c r="I26" s="58"/>
      <c r="J26" s="4"/>
    </row>
    <row r="27" spans="1:10" s="1" customFormat="1" ht="16.5" x14ac:dyDescent="0.35">
      <c r="A27" s="4" t="s">
        <v>89</v>
      </c>
      <c r="B27" s="59">
        <v>3500</v>
      </c>
      <c r="C27" s="57"/>
      <c r="D27" s="59">
        <v>0</v>
      </c>
      <c r="E27" s="57"/>
      <c r="F27" s="59">
        <v>0</v>
      </c>
      <c r="G27" s="60"/>
      <c r="H27" s="59">
        <f t="shared" si="0"/>
        <v>3500</v>
      </c>
      <c r="I27" s="58"/>
      <c r="J27" s="4"/>
    </row>
    <row r="28" spans="1:10" s="1" customFormat="1" ht="16.5" x14ac:dyDescent="0.35">
      <c r="A28" s="107" t="s">
        <v>55</v>
      </c>
      <c r="B28" s="59">
        <f>SUM(B15:B27)</f>
        <v>3008339</v>
      </c>
      <c r="C28" s="57"/>
      <c r="D28" s="59">
        <f>SUM(D15:D27)</f>
        <v>0</v>
      </c>
      <c r="E28" s="57"/>
      <c r="F28" s="59">
        <f>SUM(F15:F27)</f>
        <v>186845</v>
      </c>
      <c r="G28" s="58"/>
      <c r="H28" s="59">
        <f>SUM(H15:H27)</f>
        <v>3195184</v>
      </c>
      <c r="I28" s="58"/>
      <c r="J28" s="4"/>
    </row>
    <row r="29" spans="1:10" s="2" customFormat="1" ht="3.75" customHeight="1" x14ac:dyDescent="0.2">
      <c r="A29" s="4"/>
      <c r="B29" s="57"/>
      <c r="C29" s="57"/>
      <c r="D29" s="57"/>
      <c r="E29" s="57"/>
      <c r="F29" s="57"/>
      <c r="G29" s="58"/>
      <c r="H29" s="57"/>
      <c r="I29" s="58"/>
      <c r="J29" s="4"/>
    </row>
    <row r="30" spans="1:10" s="2" customFormat="1" ht="12.75" x14ac:dyDescent="0.2">
      <c r="A30" s="4" t="s">
        <v>65</v>
      </c>
      <c r="B30" s="6"/>
      <c r="C30" s="6"/>
      <c r="D30" s="6"/>
      <c r="E30" s="6"/>
      <c r="F30" s="6"/>
      <c r="G30" s="4"/>
      <c r="H30" s="6"/>
      <c r="I30" s="4"/>
      <c r="J30" s="4"/>
    </row>
    <row r="31" spans="1:10" s="2" customFormat="1" ht="15" customHeight="1" x14ac:dyDescent="0.35">
      <c r="A31" s="4" t="s">
        <v>66</v>
      </c>
      <c r="B31" s="26">
        <v>0</v>
      </c>
      <c r="C31" s="26"/>
      <c r="D31" s="26">
        <v>0</v>
      </c>
      <c r="E31" s="26"/>
      <c r="F31" s="26">
        <v>0</v>
      </c>
      <c r="G31" s="40"/>
      <c r="H31" s="26">
        <f>+B31+F31</f>
        <v>0</v>
      </c>
      <c r="I31" s="4"/>
      <c r="J31" s="4"/>
    </row>
    <row r="32" spans="1:10" s="11" customFormat="1" ht="16.5" hidden="1" x14ac:dyDescent="0.35">
      <c r="A32" s="4" t="s">
        <v>67</v>
      </c>
      <c r="B32" s="26">
        <v>0</v>
      </c>
      <c r="C32" s="6"/>
      <c r="D32" s="26">
        <v>0</v>
      </c>
      <c r="E32" s="4"/>
      <c r="F32" s="26">
        <v>0</v>
      </c>
      <c r="G32" s="4"/>
      <c r="H32" s="26">
        <f>+B32+F32</f>
        <v>0</v>
      </c>
      <c r="I32" s="4"/>
      <c r="J32" s="3"/>
    </row>
    <row r="33" spans="1:10" s="1" customFormat="1" ht="16.5" x14ac:dyDescent="0.35">
      <c r="A33" s="107" t="s">
        <v>55</v>
      </c>
      <c r="B33" s="26">
        <f>SUM(B31:B32)</f>
        <v>0</v>
      </c>
      <c r="C33" s="26"/>
      <c r="D33" s="26">
        <f>SUM(D31:D32)</f>
        <v>0</v>
      </c>
      <c r="E33" s="26"/>
      <c r="F33" s="26">
        <f>SUM(F31:F32)</f>
        <v>0</v>
      </c>
      <c r="G33" s="40"/>
      <c r="H33" s="26">
        <f>SUM(H31:H32)</f>
        <v>0</v>
      </c>
      <c r="I33" s="4"/>
      <c r="J33" s="4"/>
    </row>
    <row r="34" spans="1:10" s="2" customFormat="1" ht="3.75" customHeight="1" x14ac:dyDescent="0.2">
      <c r="A34" s="4"/>
      <c r="B34" s="57"/>
      <c r="C34" s="57"/>
      <c r="D34" s="57"/>
      <c r="E34" s="57"/>
      <c r="F34" s="57"/>
      <c r="G34" s="58"/>
      <c r="H34" s="57"/>
      <c r="I34" s="58"/>
      <c r="J34" s="4"/>
    </row>
    <row r="35" spans="1:10" s="2" customFormat="1" x14ac:dyDescent="0.35">
      <c r="A35" s="4" t="s">
        <v>396</v>
      </c>
      <c r="B35" s="39">
        <f>+B12-B28+B33</f>
        <v>-240039</v>
      </c>
      <c r="C35" s="25"/>
      <c r="D35" s="39">
        <f>+D12-D28+D33</f>
        <v>0</v>
      </c>
      <c r="E35" s="25"/>
      <c r="F35" s="39">
        <f>+F12-F28+F33</f>
        <v>-186845</v>
      </c>
      <c r="G35" s="25"/>
      <c r="H35" s="39">
        <f>+H12-H28+H33</f>
        <v>-426884</v>
      </c>
      <c r="I35" s="4"/>
      <c r="J35" s="4"/>
    </row>
    <row r="36" spans="1:10" s="2" customFormat="1" ht="3.75" customHeight="1" x14ac:dyDescent="0.2">
      <c r="A36" s="4"/>
      <c r="B36" s="57"/>
      <c r="C36" s="57"/>
      <c r="D36" s="57"/>
      <c r="E36" s="57"/>
      <c r="F36" s="57"/>
      <c r="G36" s="58"/>
      <c r="H36" s="57"/>
      <c r="I36" s="58"/>
      <c r="J36" s="4"/>
    </row>
    <row r="37" spans="1:10" s="2" customFormat="1" ht="12.75" x14ac:dyDescent="0.2">
      <c r="A37" s="4" t="s">
        <v>266</v>
      </c>
      <c r="B37" s="6"/>
      <c r="C37" s="6"/>
      <c r="D37" s="6"/>
      <c r="E37" s="6"/>
      <c r="F37" s="6"/>
      <c r="G37" s="4"/>
      <c r="H37" s="6"/>
      <c r="I37" s="4"/>
      <c r="J37" s="4"/>
    </row>
    <row r="38" spans="1:10" s="2" customFormat="1" x14ac:dyDescent="0.35">
      <c r="A38" s="4" t="s">
        <v>398</v>
      </c>
      <c r="B38" s="39">
        <f>+'Budget Adj - Unrestricted'!B55+'Budget Adj - Auxiliary'!B35</f>
        <v>0</v>
      </c>
      <c r="C38" s="39"/>
      <c r="D38" s="39">
        <f>+'Budget Adj - Unrestricted'!D55+'Budget Adj - Auxiliary'!D35</f>
        <v>2.9103830456733704E-11</v>
      </c>
      <c r="E38" s="39"/>
      <c r="F38" s="39">
        <f>+'Budget Adj - Unrestricted'!F55+'Budget Adj - Auxiliary'!F35</f>
        <v>2.9103830456733704E-10</v>
      </c>
      <c r="G38" s="39"/>
      <c r="H38" s="39">
        <f>+'Budget Adj - Unrestricted'!H55+'Budget Adj - Auxiliary'!H35</f>
        <v>0</v>
      </c>
      <c r="I38" s="4"/>
      <c r="J38" s="4"/>
    </row>
    <row r="39" spans="1:10" s="2" customFormat="1" ht="12.75" x14ac:dyDescent="0.2">
      <c r="A39" s="4"/>
      <c r="B39" s="6"/>
      <c r="C39" s="6"/>
      <c r="D39" s="6"/>
      <c r="E39" s="6"/>
      <c r="F39" s="6"/>
      <c r="G39" s="4"/>
      <c r="H39" s="6"/>
      <c r="I39" s="4"/>
      <c r="J39" s="4"/>
    </row>
    <row r="40" spans="1:10" s="2" customFormat="1" ht="12.75" x14ac:dyDescent="0.2">
      <c r="A40" s="4"/>
      <c r="B40" s="6"/>
      <c r="C40" s="6"/>
      <c r="D40" s="6"/>
      <c r="E40" s="6"/>
      <c r="F40" s="6"/>
      <c r="G40" s="4"/>
      <c r="H40" s="6"/>
      <c r="I40" s="4"/>
      <c r="J40" s="4"/>
    </row>
    <row r="41" spans="1:10" s="2" customFormat="1" ht="12.75" x14ac:dyDescent="0.2">
      <c r="A41" s="4"/>
      <c r="B41" s="6"/>
      <c r="C41" s="6"/>
      <c r="D41" s="6"/>
      <c r="E41" s="6"/>
      <c r="F41" s="6"/>
      <c r="G41" s="4"/>
      <c r="H41" s="6"/>
      <c r="I41" s="4"/>
      <c r="J41" s="4"/>
    </row>
    <row r="42" spans="1:10" s="2" customFormat="1" ht="12.75" x14ac:dyDescent="0.2">
      <c r="A42" s="4"/>
      <c r="B42" s="6"/>
      <c r="C42" s="6"/>
      <c r="D42" s="6"/>
      <c r="E42" s="6"/>
      <c r="F42" s="6"/>
      <c r="G42" s="4"/>
      <c r="H42" s="6"/>
      <c r="I42" s="4"/>
      <c r="J42" s="4"/>
    </row>
    <row r="43" spans="1:10" s="2" customFormat="1" ht="12.75" x14ac:dyDescent="0.2">
      <c r="A43" s="4"/>
      <c r="B43" s="6"/>
      <c r="C43" s="6"/>
      <c r="D43" s="6"/>
      <c r="E43" s="6"/>
      <c r="F43" s="6"/>
      <c r="G43" s="4"/>
      <c r="H43" s="6"/>
      <c r="I43" s="4"/>
      <c r="J43" s="4"/>
    </row>
    <row r="44" spans="1:10" s="2" customFormat="1" ht="12.75" x14ac:dyDescent="0.2">
      <c r="A44" s="4"/>
      <c r="B44" s="6"/>
      <c r="C44" s="6"/>
      <c r="D44" s="6"/>
      <c r="E44" s="6"/>
      <c r="F44" s="6"/>
      <c r="G44" s="4"/>
      <c r="H44" s="6"/>
      <c r="I44" s="4"/>
      <c r="J44" s="4"/>
    </row>
    <row r="45" spans="1:10" s="2" customFormat="1" ht="12.75" x14ac:dyDescent="0.2">
      <c r="A45" s="4"/>
      <c r="B45" s="6"/>
      <c r="C45" s="6"/>
      <c r="D45" s="6"/>
      <c r="E45" s="6"/>
      <c r="F45" s="6"/>
      <c r="G45" s="4"/>
      <c r="H45" s="6"/>
      <c r="I45" s="4"/>
      <c r="J45" s="4"/>
    </row>
    <row r="46" spans="1:10" s="2" customFormat="1" ht="12.75" x14ac:dyDescent="0.2">
      <c r="A46" s="4"/>
      <c r="B46" s="6"/>
      <c r="C46" s="6"/>
      <c r="D46" s="6"/>
      <c r="E46" s="6"/>
      <c r="F46" s="6"/>
      <c r="G46" s="4"/>
      <c r="H46" s="6"/>
      <c r="I46" s="4"/>
      <c r="J46" s="4"/>
    </row>
    <row r="47" spans="1:10" s="2" customFormat="1" ht="12.75" x14ac:dyDescent="0.2">
      <c r="A47" s="4"/>
      <c r="B47" s="6"/>
      <c r="C47" s="6"/>
      <c r="D47" s="6"/>
      <c r="E47" s="6"/>
      <c r="F47" s="6"/>
      <c r="G47" s="4"/>
      <c r="H47" s="6"/>
      <c r="I47" s="4"/>
      <c r="J47" s="4"/>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G32" sqref="G32"/>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2" t="s">
        <v>0</v>
      </c>
      <c r="B1" s="112"/>
      <c r="C1" s="112"/>
      <c r="D1" s="112"/>
      <c r="E1" s="112"/>
      <c r="F1" s="112"/>
      <c r="G1" s="112"/>
      <c r="H1" s="112"/>
    </row>
    <row r="2" spans="1:8" x14ac:dyDescent="0.25">
      <c r="A2" s="113" t="s">
        <v>393</v>
      </c>
      <c r="B2" s="113"/>
      <c r="C2" s="113"/>
      <c r="D2" s="113"/>
      <c r="E2" s="113"/>
      <c r="F2" s="113"/>
      <c r="G2" s="113"/>
      <c r="H2" s="113"/>
    </row>
    <row r="3" spans="1:8" x14ac:dyDescent="0.25">
      <c r="A3" s="114" t="str">
        <f>+'Statement of Net Position'!A3:E3</f>
        <v>October 31, 2022</v>
      </c>
      <c r="B3" s="114"/>
      <c r="C3" s="114"/>
      <c r="D3" s="114"/>
      <c r="E3" s="114"/>
      <c r="F3" s="114"/>
      <c r="G3" s="114"/>
      <c r="H3" s="114"/>
    </row>
    <row r="5" spans="1:8" s="46" customFormat="1" ht="18" customHeight="1" x14ac:dyDescent="0.25">
      <c r="A5" s="44" t="s">
        <v>95</v>
      </c>
      <c r="B5" s="111" t="s">
        <v>361</v>
      </c>
      <c r="C5" s="111"/>
      <c r="D5" s="111"/>
      <c r="E5" s="111"/>
      <c r="F5" s="111"/>
      <c r="G5" s="111"/>
      <c r="H5" s="111"/>
    </row>
    <row r="6" spans="1:8" s="46" customFormat="1" ht="18" customHeight="1" x14ac:dyDescent="0.25">
      <c r="A6" s="44" t="s">
        <v>96</v>
      </c>
      <c r="B6" s="111" t="s">
        <v>362</v>
      </c>
      <c r="C6" s="111"/>
      <c r="D6" s="111"/>
      <c r="E6" s="111"/>
      <c r="F6" s="111"/>
      <c r="G6" s="111"/>
      <c r="H6" s="111"/>
    </row>
    <row r="7" spans="1:8" s="46" customFormat="1" ht="18" customHeight="1" x14ac:dyDescent="0.25">
      <c r="A7" s="44" t="s">
        <v>97</v>
      </c>
      <c r="B7" s="65" t="s">
        <v>98</v>
      </c>
      <c r="C7" s="45"/>
      <c r="D7" s="45"/>
      <c r="E7" s="45"/>
      <c r="F7" s="45"/>
      <c r="G7" s="45"/>
      <c r="H7" s="45"/>
    </row>
    <row r="8" spans="1:8" s="46" customFormat="1" ht="18" customHeight="1" x14ac:dyDescent="0.25">
      <c r="A8" s="44" t="s">
        <v>99</v>
      </c>
      <c r="B8" s="111" t="s">
        <v>363</v>
      </c>
      <c r="C8" s="111"/>
      <c r="D8" s="111"/>
      <c r="E8" s="111"/>
      <c r="F8" s="111"/>
      <c r="G8" s="111"/>
      <c r="H8" s="111"/>
    </row>
    <row r="9" spans="1:8" s="46" customFormat="1" ht="36" customHeight="1" x14ac:dyDescent="0.25">
      <c r="A9" s="44"/>
      <c r="B9" s="110" t="s">
        <v>197</v>
      </c>
      <c r="C9" s="110"/>
      <c r="D9" s="110"/>
      <c r="E9" s="110"/>
      <c r="F9" s="110"/>
      <c r="G9" s="110"/>
      <c r="H9" s="110"/>
    </row>
    <row r="10" spans="1:8" s="46" customFormat="1" ht="36" customHeight="1" x14ac:dyDescent="0.25">
      <c r="A10" s="44" t="s">
        <v>100</v>
      </c>
      <c r="B10" s="110" t="s">
        <v>274</v>
      </c>
      <c r="C10" s="110"/>
      <c r="D10" s="110"/>
      <c r="E10" s="110"/>
      <c r="F10" s="110"/>
      <c r="G10" s="110"/>
      <c r="H10" s="110"/>
    </row>
    <row r="11" spans="1:8" s="46" customFormat="1" ht="18" customHeight="1" x14ac:dyDescent="0.25">
      <c r="A11" s="44" t="s">
        <v>101</v>
      </c>
      <c r="B11" s="110" t="s">
        <v>280</v>
      </c>
      <c r="C11" s="110"/>
      <c r="D11" s="110"/>
      <c r="E11" s="110"/>
      <c r="F11" s="110"/>
      <c r="G11" s="110"/>
      <c r="H11" s="110"/>
    </row>
    <row r="12" spans="1:8" s="46" customFormat="1" ht="36" customHeight="1" x14ac:dyDescent="0.25">
      <c r="A12" s="44" t="s">
        <v>102</v>
      </c>
      <c r="B12" s="110" t="s">
        <v>380</v>
      </c>
      <c r="C12" s="110"/>
      <c r="D12" s="110"/>
      <c r="E12" s="110"/>
      <c r="F12" s="110"/>
      <c r="G12" s="110"/>
      <c r="H12" s="110"/>
    </row>
    <row r="13" spans="1:8" s="46" customFormat="1" ht="18" customHeight="1" x14ac:dyDescent="0.25">
      <c r="A13" s="44" t="s">
        <v>103</v>
      </c>
      <c r="B13" s="65" t="s">
        <v>104</v>
      </c>
    </row>
    <row r="14" spans="1:8" s="46" customFormat="1" ht="18" customHeight="1" x14ac:dyDescent="0.25">
      <c r="A14" s="44" t="s">
        <v>105</v>
      </c>
      <c r="B14" s="65" t="s">
        <v>106</v>
      </c>
      <c r="C14" s="45"/>
      <c r="D14" s="45"/>
      <c r="E14" s="45"/>
      <c r="F14" s="45"/>
      <c r="G14" s="45"/>
      <c r="H14" s="45"/>
    </row>
    <row r="15" spans="1:8" s="46" customFormat="1" ht="69.75" customHeight="1" x14ac:dyDescent="0.25">
      <c r="A15" s="44" t="s">
        <v>107</v>
      </c>
      <c r="B15" s="110" t="s">
        <v>364</v>
      </c>
      <c r="C15" s="110"/>
      <c r="D15" s="110"/>
      <c r="E15" s="110"/>
      <c r="F15" s="110"/>
      <c r="G15" s="110"/>
      <c r="H15" s="110"/>
    </row>
    <row r="16" spans="1:8" s="46" customFormat="1" ht="43.5" customHeight="1" x14ac:dyDescent="0.25">
      <c r="A16" s="47" t="s">
        <v>108</v>
      </c>
      <c r="B16" s="110" t="s">
        <v>351</v>
      </c>
      <c r="C16" s="110"/>
      <c r="D16" s="110"/>
      <c r="E16" s="110"/>
      <c r="F16" s="110"/>
      <c r="G16" s="110"/>
      <c r="H16" s="110"/>
    </row>
    <row r="17" spans="1:8" s="46" customFormat="1" ht="18" customHeight="1" x14ac:dyDescent="0.25">
      <c r="A17" s="44" t="s">
        <v>109</v>
      </c>
      <c r="B17" s="65" t="s">
        <v>253</v>
      </c>
    </row>
    <row r="18" spans="1:8" s="46" customFormat="1" ht="18" customHeight="1" x14ac:dyDescent="0.25">
      <c r="A18" s="44" t="s">
        <v>193</v>
      </c>
      <c r="B18" s="111" t="s">
        <v>352</v>
      </c>
      <c r="C18" s="111"/>
      <c r="D18" s="111"/>
      <c r="E18" s="111"/>
      <c r="F18" s="111"/>
      <c r="G18" s="111"/>
      <c r="H18" s="111"/>
    </row>
    <row r="19" spans="1:8" s="46" customFormat="1" ht="18" customHeight="1" x14ac:dyDescent="0.25">
      <c r="A19" s="47" t="s">
        <v>260</v>
      </c>
      <c r="B19" s="111" t="s">
        <v>110</v>
      </c>
      <c r="C19" s="111"/>
      <c r="D19" s="111"/>
      <c r="E19" s="111"/>
      <c r="F19" s="111"/>
      <c r="G19" s="111"/>
      <c r="H19" s="111"/>
    </row>
    <row r="20" spans="1:8" s="46" customFormat="1" ht="36" customHeight="1" x14ac:dyDescent="0.25">
      <c r="A20" s="47" t="s">
        <v>262</v>
      </c>
      <c r="B20" s="110" t="s">
        <v>247</v>
      </c>
      <c r="C20" s="110"/>
      <c r="D20" s="110"/>
      <c r="E20" s="110"/>
      <c r="F20" s="110"/>
      <c r="G20" s="110"/>
      <c r="H20" s="110"/>
    </row>
    <row r="21" spans="1:8" s="46" customFormat="1" ht="18" customHeight="1" x14ac:dyDescent="0.25">
      <c r="A21" s="61" t="s">
        <v>275</v>
      </c>
      <c r="B21" s="65" t="s">
        <v>263</v>
      </c>
    </row>
    <row r="22" spans="1:8" ht="18" customHeight="1" x14ac:dyDescent="0.25">
      <c r="A22" s="61" t="s">
        <v>276</v>
      </c>
      <c r="B22" s="65" t="s">
        <v>194</v>
      </c>
    </row>
    <row r="23" spans="1:8" ht="18" customHeight="1" x14ac:dyDescent="0.25">
      <c r="A23" s="61" t="s">
        <v>278</v>
      </c>
      <c r="B23" s="65" t="s">
        <v>297</v>
      </c>
    </row>
    <row r="24" spans="1:8" ht="18" customHeight="1" x14ac:dyDescent="0.25">
      <c r="A24" s="61" t="s">
        <v>277</v>
      </c>
      <c r="B24" s="65" t="s">
        <v>296</v>
      </c>
    </row>
    <row r="25" spans="1:8" ht="36" customHeight="1" x14ac:dyDescent="0.25">
      <c r="A25" s="61" t="s">
        <v>295</v>
      </c>
      <c r="B25" s="110" t="s">
        <v>299</v>
      </c>
      <c r="C25" s="110"/>
      <c r="D25" s="110"/>
      <c r="E25" s="110"/>
      <c r="F25" s="110"/>
      <c r="G25" s="110"/>
      <c r="H25" s="110"/>
    </row>
    <row r="26" spans="1:8" ht="36" customHeight="1" x14ac:dyDescent="0.25">
      <c r="A26" s="48" t="s">
        <v>298</v>
      </c>
      <c r="B26" s="110" t="s">
        <v>300</v>
      </c>
      <c r="C26" s="110"/>
      <c r="D26" s="110"/>
      <c r="E26" s="110"/>
      <c r="F26" s="110"/>
      <c r="G26" s="110"/>
      <c r="H26" s="110"/>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4" zoomScaleNormal="100" workbookViewId="0">
      <selection activeCell="O22" sqref="O22"/>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3" bestFit="1" customWidth="1"/>
    <col min="13" max="13" width="11.28515625" bestFit="1" customWidth="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+'Statement of Net Position'!A3:E3</f>
        <v>October 31, 2022</v>
      </c>
      <c r="B3" s="109"/>
      <c r="C3" s="109"/>
      <c r="D3" s="109"/>
      <c r="E3" s="109"/>
      <c r="F3" s="109"/>
      <c r="G3" s="109"/>
      <c r="H3" s="109"/>
      <c r="I3" s="109"/>
      <c r="J3" s="109"/>
    </row>
    <row r="4" spans="1:11" ht="3.95" customHeight="1" x14ac:dyDescent="0.25"/>
    <row r="5" spans="1:11" x14ac:dyDescent="0.25">
      <c r="A5" s="4" t="s">
        <v>73</v>
      </c>
    </row>
    <row r="6" spans="1:11" ht="3.95" customHeight="1" x14ac:dyDescent="0.25">
      <c r="B6" s="67"/>
      <c r="C6" s="63"/>
      <c r="D6" s="63"/>
      <c r="E6" s="63"/>
      <c r="F6" s="63" t="s">
        <v>36</v>
      </c>
      <c r="G6" s="63"/>
      <c r="H6" s="63" t="s">
        <v>37</v>
      </c>
      <c r="I6" s="63"/>
      <c r="J6" s="63" t="s">
        <v>38</v>
      </c>
    </row>
    <row r="7" spans="1:11" s="1" customFormat="1" x14ac:dyDescent="0.25">
      <c r="A7" s="4"/>
      <c r="B7" s="67"/>
      <c r="C7" s="63"/>
      <c r="D7" s="20"/>
      <c r="E7" s="63"/>
      <c r="F7" s="63" t="s">
        <v>36</v>
      </c>
      <c r="G7" s="63"/>
      <c r="H7" s="63" t="s">
        <v>37</v>
      </c>
      <c r="I7" s="63"/>
      <c r="J7" s="63" t="s">
        <v>38</v>
      </c>
      <c r="K7" s="11"/>
    </row>
    <row r="8" spans="1:11" x14ac:dyDescent="0.25">
      <c r="B8" s="67" t="s">
        <v>32</v>
      </c>
      <c r="C8" s="63"/>
      <c r="D8" s="63" t="s">
        <v>34</v>
      </c>
      <c r="E8" s="63"/>
      <c r="F8" s="63" t="s">
        <v>32</v>
      </c>
      <c r="G8" s="63"/>
      <c r="H8" s="63" t="s">
        <v>34</v>
      </c>
      <c r="I8" s="63"/>
      <c r="J8" s="21">
        <f>+H9</f>
        <v>44500</v>
      </c>
    </row>
    <row r="9" spans="1:11" x14ac:dyDescent="0.25">
      <c r="B9" s="22" t="s">
        <v>33</v>
      </c>
      <c r="C9" s="63"/>
      <c r="D9" s="23" t="s">
        <v>35</v>
      </c>
      <c r="E9" s="63"/>
      <c r="F9" s="22" t="s">
        <v>33</v>
      </c>
      <c r="G9" s="63"/>
      <c r="H9" s="24">
        <v>44500</v>
      </c>
      <c r="I9" s="63"/>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1224504</v>
      </c>
      <c r="F11" s="3">
        <f t="shared" ref="F11:F23" si="0">+(D11-B11)/B11+1</f>
        <v>0.24000056447477969</v>
      </c>
      <c r="H11" s="37">
        <f>+'Rev, Exp, Cha Unrestricted'!H10+'Rev, Exp, Cha Federal Restrict'!H10+'Rev, Exp, Cha State Restr '!H10+'Rev, Exp, Cha Local Restr '!H10+'Rev, Exp, Cha Debt Service'!H10</f>
        <v>1224504</v>
      </c>
      <c r="J11" s="3">
        <f>+(D11-H11)/H11+1</f>
        <v>1</v>
      </c>
      <c r="K11" s="16" t="s">
        <v>111</v>
      </c>
    </row>
    <row r="12" spans="1:11" x14ac:dyDescent="0.25">
      <c r="A12" s="4" t="s">
        <v>92</v>
      </c>
      <c r="B12" s="25"/>
      <c r="C12" s="6"/>
      <c r="D12" s="37"/>
      <c r="F12" s="3"/>
      <c r="H12" s="37"/>
      <c r="J12" s="3"/>
    </row>
    <row r="13" spans="1:11" x14ac:dyDescent="0.25">
      <c r="A13" s="10" t="s">
        <v>93</v>
      </c>
      <c r="B13" s="5">
        <f>+'Rev, Exp, Cha Unrestricted'!B12</f>
        <v>742801</v>
      </c>
      <c r="C13" s="6"/>
      <c r="D13" s="5">
        <f>+'Rev, Exp, Cha Unrestricted'!D12</f>
        <v>248424</v>
      </c>
      <c r="F13" s="3">
        <f t="shared" si="0"/>
        <v>0.33444219918928486</v>
      </c>
      <c r="H13" s="5">
        <f>+'Rev, Exp, Cha Unrestricted'!H12</f>
        <v>248424</v>
      </c>
      <c r="J13" s="3">
        <f>+(D13-H13)/H13+1</f>
        <v>1</v>
      </c>
      <c r="K13" s="16" t="s">
        <v>112</v>
      </c>
    </row>
    <row r="14" spans="1:11" x14ac:dyDescent="0.25">
      <c r="A14" s="10" t="s">
        <v>94</v>
      </c>
      <c r="B14" s="5">
        <f>+'Rev, Exp, Cha Unrestricted'!B13</f>
        <v>46598</v>
      </c>
      <c r="C14" s="6"/>
      <c r="D14" s="5">
        <f>+'Rev, Exp, Cha Unrestricted'!D13</f>
        <v>85713.82</v>
      </c>
      <c r="F14" s="3">
        <f t="shared" si="0"/>
        <v>1.8394313060646381</v>
      </c>
      <c r="H14" s="5">
        <f>+'Rev, Exp, Cha Unrestricted'!H13</f>
        <v>82971.83</v>
      </c>
      <c r="J14" s="3">
        <f>+(D14-H14)/H14+1</f>
        <v>1.0330472402500945</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13011959</v>
      </c>
      <c r="C16" s="6"/>
      <c r="D16" s="5">
        <f>+'Rev, Exp, Cha Unrestricted'!D15+'Rev, Exp, Cha Federal Restrict'!D15+'Rev, Exp, Cha State Restr '!D15+'Rev, Exp, Cha Local Restr '!D15+'Rev, Exp, Cha Debt Service'!D12</f>
        <v>23171.84</v>
      </c>
      <c r="F16" s="3">
        <f t="shared" si="0"/>
        <v>1.7808110216147588E-3</v>
      </c>
      <c r="H16" s="5">
        <f>+'Rev, Exp, Cha Unrestricted'!H15+'Rev, Exp, Cha Federal Restrict'!H15+'Rev, Exp, Cha State Restr '!H15+'Rev, Exp, Cha Local Restr '!H15+'Rev, Exp, Cha Debt Service'!H12</f>
        <v>47771.73</v>
      </c>
      <c r="J16" s="3">
        <f>+(D16-H16)/H16+1</f>
        <v>0.48505339873603071</v>
      </c>
      <c r="K16" s="16" t="s">
        <v>114</v>
      </c>
    </row>
    <row r="17" spans="1:13" x14ac:dyDescent="0.25">
      <c r="A17" s="10" t="s">
        <v>50</v>
      </c>
      <c r="B17" s="6">
        <f>+'Rev, Exp, Cha Unrestricted'!B16+'Rev, Exp, Cha Federal Restrict'!B16+'Rev, Exp, Cha State Restr '!B16+'Rev, Exp, Cha Local Restr '!B16+'Rev, Exp, Cha Debt Service'!B13</f>
        <v>2623938</v>
      </c>
      <c r="C17" s="6"/>
      <c r="D17" s="5">
        <f>+'Rev, Exp, Cha Unrestricted'!D16+'Rev, Exp, Cha Federal Restrict'!D16+'Rev, Exp, Cha State Restr '!D16+'Rev, Exp, Cha Local Restr '!D16+'Rev, Exp, Cha Debt Service'!D13</f>
        <v>4780.08</v>
      </c>
      <c r="F17" s="3">
        <f t="shared" si="0"/>
        <v>1.8217198729543194E-3</v>
      </c>
      <c r="H17" s="5">
        <f>+'Rev, Exp, Cha Unrestricted'!H16+'Rev, Exp, Cha Federal Restrict'!H16+'Rev, Exp, Cha State Restr '!H16+'Rev, Exp, Cha Local Restr '!H16+'Rev, Exp, Cha Debt Service'!H13</f>
        <v>9989.5400000000009</v>
      </c>
      <c r="J17" s="3">
        <f>+(D17-H17)/H17+1</f>
        <v>0.47850851991182775</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4208613</v>
      </c>
      <c r="C19" s="6"/>
      <c r="D19" s="5">
        <f>+'Rev, Exp, Cha Unrestricted'!D18+'Rev, Exp, Cha Federal Restrict'!D18+'Rev, Exp, Cha State Restr '!D18+'Rev, Exp, Cha Local Restr '!D18+'Rev, Exp, Cha Debt Service'!D15</f>
        <v>1759528.86</v>
      </c>
      <c r="F19" s="3">
        <f t="shared" si="0"/>
        <v>0.41807808415741721</v>
      </c>
      <c r="H19" s="5">
        <f>+'Rev, Exp, Cha Unrestricted'!H18+'Rev, Exp, Cha Federal Restrict'!H18+'Rev, Exp, Cha State Restr '!H18+'Rev, Exp, Cha Local Restr '!H18+'Rev, Exp, Cha Debt Service'!H15</f>
        <v>1728996.08</v>
      </c>
      <c r="J19" s="3">
        <f>+(D19-H19)/H19+1</f>
        <v>1.0176592534553346</v>
      </c>
      <c r="K19" s="16" t="s">
        <v>118</v>
      </c>
    </row>
    <row r="20" spans="1:13" x14ac:dyDescent="0.25">
      <c r="A20" s="10" t="s">
        <v>43</v>
      </c>
      <c r="B20" s="6">
        <f>+'Rev, Exp, Cha Unrestricted'!B19+'Rev, Exp, Cha Federal Restrict'!B19+'Rev, Exp, Cha State Restr '!B19+'Rev, Exp, Cha Local Restr '!B19+'Rev, Exp, Cha Debt Service'!B16</f>
        <v>1213495</v>
      </c>
      <c r="C20" s="6"/>
      <c r="D20" s="5">
        <f>+'Rev, Exp, Cha Unrestricted'!D19+'Rev, Exp, Cha Federal Restrict'!D19+'Rev, Exp, Cha State Restr '!D19+'Rev, Exp, Cha Local Restr '!D19+'Rev, Exp, Cha Debt Service'!D16</f>
        <v>276246.01</v>
      </c>
      <c r="F20" s="3">
        <f t="shared" si="0"/>
        <v>0.22764495115348637</v>
      </c>
      <c r="H20" s="5">
        <f>+'Rev, Exp, Cha Unrestricted'!H19+'Rev, Exp, Cha Federal Restrict'!H19+'Rev, Exp, Cha State Restr '!H19+'Rev, Exp, Cha Local Restr '!H19+'Rev, Exp, Cha Debt Service'!H16</f>
        <v>369877.7</v>
      </c>
      <c r="J20" s="3">
        <f>+(D20-H20)/H20+1</f>
        <v>0.7468577045872189</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4996505</v>
      </c>
      <c r="C23" s="6"/>
      <c r="D23" s="5">
        <f>+'Rev, Exp, Cha Unrestricted'!D22+'Rev, Exp, Cha Federal Restrict'!D22+'Rev, Exp, Cha State Restr '!D22+'Rev, Exp, Cha Local Restr '!D22+'Rev, Exp, Cha Debt Service'!D19</f>
        <v>2018799.97</v>
      </c>
      <c r="F23" s="3">
        <f t="shared" si="0"/>
        <v>0.40404241965133625</v>
      </c>
      <c r="H23" s="5">
        <f>+'Rev, Exp, Cha Unrestricted'!H22+'Rev, Exp, Cha Federal Restrict'!H22+'Rev, Exp, Cha State Restr '!H22+'Rev, Exp, Cha Local Restr '!H22+'Rev, Exp, Cha Debt Service'!H19</f>
        <v>2069911.77</v>
      </c>
      <c r="J23" s="3">
        <f>+(D23-H23)/H23+1</f>
        <v>0.97530725669529383</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-4686.3900000000003</v>
      </c>
      <c r="F26" s="3">
        <f t="shared" ref="F26:F33" si="1">+(D26-B26)/B26+1</f>
        <v>1.562130000000006E-2</v>
      </c>
      <c r="H26" s="5">
        <f>+'Rev, Exp, Cha Unrestricted'!H25+'Rev, Exp, Cha Federal Restrict'!H25+'Rev, Exp, Cha State Restr '!H25+'Rev, Exp, Cha Local Restr '!H25+'Rev, Exp, Cha Debt Service'!H22</f>
        <v>-50372.51</v>
      </c>
      <c r="J26" s="3">
        <f t="shared" ref="J26:J33" si="2">+(D26-H26)/H26+1</f>
        <v>9.3034673078629559E-2</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462275</v>
      </c>
      <c r="C28" s="6"/>
      <c r="D28" s="5">
        <f>+'Rev, Exp, Cha Unrestricted'!D27+'Rev, Exp, Cha Federal Restrict'!D27+'Rev, Exp, Cha State Restr '!D27+'Rev, Exp, Cha Local Restr '!D27+'Rev, Exp, Cha Debt Service'!D24</f>
        <v>134285.4</v>
      </c>
      <c r="F28" s="3">
        <f t="shared" si="1"/>
        <v>0.29048812936022939</v>
      </c>
      <c r="H28" s="5">
        <f>+'Rev, Exp, Cha Unrestricted'!H27+'Rev, Exp, Cha Federal Restrict'!H27+'Rev, Exp, Cha State Restr '!H27+'Rev, Exp, Cha Local Restr '!H27+'Rev, Exp, Cha Debt Service'!H24</f>
        <v>121492.16</v>
      </c>
      <c r="J28" s="3">
        <f t="shared" si="2"/>
        <v>1.1053009511066392</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190000</v>
      </c>
      <c r="C30" s="6"/>
      <c r="D30" s="5">
        <f>+'Rev, Exp, Cha Unrestricted'!D28+'Rev, Exp, Cha Federal Restrict'!D28+'Rev, Exp, Cha State Restr '!D28+'Rev, Exp, Cha Local Restr '!D28+'Rev, Exp, Cha Debt Service'!D26</f>
        <v>47387.17</v>
      </c>
      <c r="F30" s="3">
        <f t="shared" si="1"/>
        <v>0.24940615789473675</v>
      </c>
      <c r="H30" s="5">
        <f>+'Rev, Exp, Cha Unrestricted'!H28+'Rev, Exp, Cha Federal Restrict'!H28+'Rev, Exp, Cha State Restr '!H28+'Rev, Exp, Cha Local Restr '!H28+'Rev, Exp, Cha Debt Service'!H26</f>
        <v>4990.78</v>
      </c>
      <c r="J30" s="3">
        <f t="shared" si="2"/>
        <v>9.4949426742913943</v>
      </c>
      <c r="K30" s="16" t="s">
        <v>127</v>
      </c>
    </row>
    <row r="31" spans="1:13" x14ac:dyDescent="0.25">
      <c r="A31" s="4" t="s">
        <v>64</v>
      </c>
      <c r="B31" s="6">
        <f>+'Rev, Exp, Cha Auxiliary'!B13</f>
        <v>2768300</v>
      </c>
      <c r="C31" s="6"/>
      <c r="D31" s="5">
        <f>+'Rev, Exp, Cha Auxiliary'!D13</f>
        <v>185401.08</v>
      </c>
      <c r="F31" s="3">
        <f t="shared" si="1"/>
        <v>6.6972900335946273E-2</v>
      </c>
      <c r="H31" s="5">
        <f>+'Rev, Exp, Cha Auxiliary'!H13</f>
        <v>1605687.32</v>
      </c>
      <c r="J31" s="3">
        <f t="shared" si="2"/>
        <v>0.11546524512630518</v>
      </c>
      <c r="K31" s="16" t="s">
        <v>128</v>
      </c>
    </row>
    <row r="32" spans="1:13" x14ac:dyDescent="0.25">
      <c r="A32" s="4" t="s">
        <v>74</v>
      </c>
      <c r="B32" s="6">
        <f>+'Rev, Exp, Cha Unrestricted'!B30+'Rev, Exp, Cha Federal Restrict'!B30+'Rev, Exp, Cha State Restr '!B30+'Rev, Exp, Cha Local Restr '!B30+'Rev, Exp, Cha Debt Service'!B28</f>
        <v>111350</v>
      </c>
      <c r="C32" s="6"/>
      <c r="D32" s="5">
        <f>+'Rev, Exp, Cha Unrestricted'!D30+'Rev, Exp, Cha Federal Restrict'!D30+'Rev, Exp, Cha State Restr '!D30+'Rev, Exp, Cha Local Restr '!D30+'Rev, Exp, Cha Debt Service'!D28</f>
        <v>10778.77</v>
      </c>
      <c r="F32" s="3">
        <f t="shared" si="1"/>
        <v>9.6800808262236249E-2</v>
      </c>
      <c r="H32" s="5">
        <f>+'Rev, Exp, Cha Unrestricted'!H30+'Rev, Exp, Cha Federal Restrict'!H30+'Rev, Exp, Cha State Restr '!H30+'Rev, Exp, Cha Local Restr '!H30+'Rev, Exp, Cha Debt Service'!H28</f>
        <v>1257196.21</v>
      </c>
      <c r="J32" s="3">
        <f t="shared" si="2"/>
        <v>8.5736577268237246E-3</v>
      </c>
      <c r="K32" s="16" t="s">
        <v>129</v>
      </c>
    </row>
    <row r="33" spans="1:11" x14ac:dyDescent="0.25">
      <c r="A33" s="4" t="s">
        <v>63</v>
      </c>
      <c r="B33" s="6">
        <f>+'Rev, Exp, Cha Unrestricted'!B31+'Rev, Exp, Cha Federal Restrict'!B31+'Rev, Exp, Cha State Restr '!B31+'Rev, Exp, Cha Local Restr '!B31+'Rev, Exp, Cha Debt Service'!B29</f>
        <v>2783322.23</v>
      </c>
      <c r="C33" s="6"/>
      <c r="D33" s="5">
        <f>+'Rev, Exp, Cha Unrestricted'!D31+'Rev, Exp, Cha Federal Restrict'!D31+'Rev, Exp, Cha State Restr '!D31+'Rev, Exp, Cha Local Restr '!D31+'Rev, Exp, Cha Debt Service'!D29</f>
        <v>2783322.23</v>
      </c>
      <c r="F33" s="3">
        <f t="shared" si="1"/>
        <v>1</v>
      </c>
      <c r="H33" s="5">
        <f>+'Rev, Exp, Cha Unrestricted'!H31+'Rev, Exp, Cha Federal Restrict'!H31+'Rev, Exp, Cha State Restr '!H31+'Rev, Exp, Cha Local Restr '!H31+'Rev, Exp, Cha Debt Service'!H29</f>
        <v>2885753.96</v>
      </c>
      <c r="J33" s="3">
        <f t="shared" si="2"/>
        <v>0.96450434395314844</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530487.72</v>
      </c>
      <c r="C35" s="6"/>
      <c r="D35" s="5">
        <f>+'Rev, Exp, Cha Unrestricted'!D33+'Rev, Exp, Cha Federal Restrict'!D33+'Rev, Exp, Cha State Restr '!D33+'Rev, Exp, Cha Local Restr '!D33+'Rev, Exp, Cha Debt Service'!D31</f>
        <v>530487.72</v>
      </c>
      <c r="F35" s="3">
        <f t="shared" ref="F35:F38" si="3">+(D35-B35)/B35+1</f>
        <v>1</v>
      </c>
      <c r="H35" s="5">
        <f>+'Rev, Exp, Cha Unrestricted'!H33+'Rev, Exp, Cha Federal Restrict'!H33+'Rev, Exp, Cha State Restr '!H33+'Rev, Exp, Cha Local Restr '!H33+'Rev, Exp, Cha Debt Service'!H31</f>
        <v>2884679.39</v>
      </c>
      <c r="J35" s="3">
        <f t="shared" ref="J35:J38" si="4">+(D35-H35)/H35+1</f>
        <v>0.18389832916579341</v>
      </c>
      <c r="K35" s="16" t="s">
        <v>140</v>
      </c>
    </row>
    <row r="36" spans="1:11" x14ac:dyDescent="0.25">
      <c r="A36" s="10" t="s">
        <v>52</v>
      </c>
      <c r="B36" s="6">
        <f>+'Rev, Exp, Cha Unrestricted'!B34+'Rev, Exp, Cha Federal Restrict'!B34+'Rev, Exp, Cha State Restr '!B34+'Rev, Exp, Cha Local Restr '!B34+'Rev, Exp, Cha Debt Service'!B32</f>
        <v>10645.42</v>
      </c>
      <c r="C36" s="6"/>
      <c r="D36" s="5">
        <f>+'Rev, Exp, Cha Unrestricted'!D34+'Rev, Exp, Cha Federal Restrict'!D34+'Rev, Exp, Cha State Restr '!D34+'Rev, Exp, Cha Local Restr '!D34+'Rev, Exp, Cha Debt Service'!D32</f>
        <v>10645.42</v>
      </c>
      <c r="F36" s="3">
        <f t="shared" si="3"/>
        <v>1</v>
      </c>
      <c r="H36" s="5">
        <f>+'Rev, Exp, Cha Unrestricted'!H34+'Rev, Exp, Cha Federal Restrict'!H34+'Rev, Exp, Cha State Restr '!H34+'Rev, Exp, Cha Local Restr '!H34+'Rev, Exp, Cha Debt Service'!H32</f>
        <v>67146.97</v>
      </c>
      <c r="J36" s="3">
        <f t="shared" si="4"/>
        <v>0.15853909714764491</v>
      </c>
      <c r="K36" s="16" t="s">
        <v>141</v>
      </c>
    </row>
    <row r="37" spans="1:11" ht="16.5" x14ac:dyDescent="0.35">
      <c r="A37" s="10" t="s">
        <v>54</v>
      </c>
      <c r="B37" s="26">
        <f>+'Rev, Exp, Cha Unrestricted'!B35+'Rev, Exp, Cha Federal Restrict'!B35+'Rev, Exp, Cha State Restr '!B35+'Rev, Exp, Cha Local Restr '!B35+'Rev, Exp, Cha Debt Service'!B33</f>
        <v>189453.67</v>
      </c>
      <c r="C37" s="6"/>
      <c r="D37" s="8">
        <f>+'Rev, Exp, Cha Unrestricted'!D35+'Rev, Exp, Cha Federal Restrict'!D35+'Rev, Exp, Cha State Restr '!D35+'Rev, Exp, Cha Local Restr '!D35+'Rev, Exp, Cha Debt Service'!D33</f>
        <v>36054.17</v>
      </c>
      <c r="F37" s="3">
        <f t="shared" si="3"/>
        <v>0.19030599935065928</v>
      </c>
      <c r="H37" s="8">
        <f>+'Rev, Exp, Cha Unrestricted'!H35+'Rev, Exp, Cha Federal Restrict'!H35+'Rev, Exp, Cha State Restr '!H35+'Rev, Exp, Cha Local Restr '!H35+'Rev, Exp, Cha Debt Service'!H33</f>
        <v>2524.7799999999997</v>
      </c>
      <c r="J37" s="3">
        <f t="shared" si="4"/>
        <v>14.280123416693733</v>
      </c>
      <c r="K37" s="16" t="s">
        <v>142</v>
      </c>
    </row>
    <row r="38" spans="1:11" ht="16.5" x14ac:dyDescent="0.35">
      <c r="A38" s="63" t="s">
        <v>55</v>
      </c>
      <c r="B38" s="26">
        <f>SUM(B11:B37)</f>
        <v>38471831.039999999</v>
      </c>
      <c r="C38" s="6"/>
      <c r="D38" s="8">
        <f>SUM(D11:D37)</f>
        <v>9374844.1500000004</v>
      </c>
      <c r="F38" s="3">
        <f t="shared" si="3"/>
        <v>0.24368073721920769</v>
      </c>
      <c r="H38" s="8">
        <f>SUM(H11:H37)</f>
        <v>14561545.710000001</v>
      </c>
      <c r="J38" s="3">
        <f t="shared" si="4"/>
        <v>0.64380831106150471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12188001.83</v>
      </c>
      <c r="C41" s="6"/>
      <c r="D41" s="5">
        <f>+'Rev, Exp, Cha Unrestricted'!D39+'Rev, Exp, Cha Federal Restrict'!D39+'Rev, Exp, Cha State Restr '!D39+'Rev, Exp, Cha Local Restr '!D39</f>
        <v>2267279.7000000002</v>
      </c>
      <c r="F41" s="3">
        <f t="shared" ref="F41:F52" si="5">+(D41-B41)/B41+1</f>
        <v>0.18602554640410662</v>
      </c>
      <c r="H41" s="5">
        <f>+'Rev, Exp, Cha Unrestricted'!H39+'Rev, Exp, Cha Federal Restrict'!H39+'Rev, Exp, Cha State Restr '!H39+'Rev, Exp, Cha Local Restr '!H39</f>
        <v>2125241.81</v>
      </c>
      <c r="J41" s="3">
        <f t="shared" ref="J41:J48" si="6">+(D41-H41)/H41+1</f>
        <v>1.0668337547904725</v>
      </c>
      <c r="K41" s="16" t="s">
        <v>143</v>
      </c>
    </row>
    <row r="42" spans="1:11" x14ac:dyDescent="0.25">
      <c r="A42" s="4" t="s">
        <v>58</v>
      </c>
      <c r="B42" s="6">
        <f>+'Rev, Exp, Cha Unrestricted'!B40+'Rev, Exp, Cha Federal Restrict'!B40+'Rev, Exp, Cha State Restr '!B40+'Rev, Exp, Cha Local Restr '!B40</f>
        <v>308910</v>
      </c>
      <c r="C42" s="6"/>
      <c r="D42" s="5">
        <f>+'Rev, Exp, Cha Unrestricted'!D40+'Rev, Exp, Cha Federal Restrict'!D40+'Rev, Exp, Cha State Restr '!D40+'Rev, Exp, Cha Local Restr '!D40</f>
        <v>34800.949999999997</v>
      </c>
      <c r="F42" s="3">
        <f t="shared" si="5"/>
        <v>0.11265724644718533</v>
      </c>
      <c r="H42" s="5">
        <f>+'Rev, Exp, Cha Unrestricted'!H40+'Rev, Exp, Cha Federal Restrict'!H40+'Rev, Exp, Cha State Restr '!H40+'Rev, Exp, Cha Local Restr '!H40</f>
        <v>33885.99</v>
      </c>
      <c r="J42" s="3">
        <f t="shared" si="6"/>
        <v>1.0270011293752963</v>
      </c>
      <c r="K42" s="16" t="s">
        <v>146</v>
      </c>
    </row>
    <row r="43" spans="1:11" x14ac:dyDescent="0.25">
      <c r="A43" s="4" t="s">
        <v>59</v>
      </c>
      <c r="B43" s="6">
        <f>+'Rev, Exp, Cha Unrestricted'!B41+'Rev, Exp, Cha Federal Restrict'!B41+'Rev, Exp, Cha State Restr '!B41+'Rev, Exp, Cha Local Restr '!B41</f>
        <v>3443602.5</v>
      </c>
      <c r="C43" s="6"/>
      <c r="D43" s="5">
        <f>+'Rev, Exp, Cha Unrestricted'!D41+'Rev, Exp, Cha Federal Restrict'!D41+'Rev, Exp, Cha State Restr '!D41+'Rev, Exp, Cha Local Restr '!D41</f>
        <v>715146.1</v>
      </c>
      <c r="F43" s="3">
        <f t="shared" si="5"/>
        <v>0.20767382414201407</v>
      </c>
      <c r="H43" s="5">
        <f>+'Rev, Exp, Cha Unrestricted'!H41+'Rev, Exp, Cha Federal Restrict'!H41+'Rev, Exp, Cha State Restr '!H41+'Rev, Exp, Cha Local Restr '!H41</f>
        <v>639637.92000000004</v>
      </c>
      <c r="J43" s="3">
        <f t="shared" si="6"/>
        <v>1.118048317085391</v>
      </c>
      <c r="K43" s="16" t="s">
        <v>151</v>
      </c>
    </row>
    <row r="44" spans="1:11" x14ac:dyDescent="0.25">
      <c r="A44" s="4" t="s">
        <v>60</v>
      </c>
      <c r="B44" s="6">
        <f>+'Rev, Exp, Cha Unrestricted'!B42+'Rev, Exp, Cha Federal Restrict'!B42+'Rev, Exp, Cha State Restr '!B42+'Rev, Exp, Cha Local Restr '!B42</f>
        <v>2683947.9700000002</v>
      </c>
      <c r="C44" s="6"/>
      <c r="D44" s="5">
        <f>+'Rev, Exp, Cha Unrestricted'!D42+'Rev, Exp, Cha Federal Restrict'!D42+'Rev, Exp, Cha State Restr '!D42+'Rev, Exp, Cha Local Restr '!D42</f>
        <v>636618.06999999995</v>
      </c>
      <c r="F44" s="3">
        <f t="shared" si="5"/>
        <v>0.23719463906001126</v>
      </c>
      <c r="H44" s="5">
        <f>+'Rev, Exp, Cha Unrestricted'!H42+'Rev, Exp, Cha Federal Restrict'!H42+'Rev, Exp, Cha State Restr '!H42+'Rev, Exp, Cha Local Restr '!H42</f>
        <v>474982.78</v>
      </c>
      <c r="J44" s="3">
        <f t="shared" si="6"/>
        <v>1.3402971577201175</v>
      </c>
      <c r="K44" s="16" t="s">
        <v>155</v>
      </c>
    </row>
    <row r="45" spans="1:11" x14ac:dyDescent="0.25">
      <c r="A45" s="4" t="s">
        <v>61</v>
      </c>
      <c r="B45" s="6">
        <f>+'Rev, Exp, Cha Unrestricted'!B43+'Rev, Exp, Cha Federal Restrict'!B43+'Rev, Exp, Cha State Restr '!B43+'Rev, Exp, Cha Local Restr '!B43</f>
        <v>6466217.5099999998</v>
      </c>
      <c r="C45" s="6"/>
      <c r="D45" s="5">
        <f>+'Rev, Exp, Cha Unrestricted'!D43+'Rev, Exp, Cha Federal Restrict'!D43+'Rev, Exp, Cha State Restr '!D43+'Rev, Exp, Cha Local Restr '!D43</f>
        <v>1141285.03</v>
      </c>
      <c r="F45" s="3">
        <f t="shared" si="5"/>
        <v>0.17649963494655163</v>
      </c>
      <c r="H45" s="5">
        <f>+'Rev, Exp, Cha Unrestricted'!H43+'Rev, Exp, Cha Federal Restrict'!H43+'Rev, Exp, Cha State Restr '!H43+'Rev, Exp, Cha Local Restr '!H43</f>
        <v>3870668.27</v>
      </c>
      <c r="J45" s="3">
        <f t="shared" si="6"/>
        <v>0.29485477710545316</v>
      </c>
      <c r="K45" s="16" t="s">
        <v>160</v>
      </c>
    </row>
    <row r="46" spans="1:11" x14ac:dyDescent="0.25">
      <c r="A46" s="4" t="s">
        <v>62</v>
      </c>
      <c r="B46" s="6">
        <f>+'Rev, Exp, Cha Unrestricted'!B44+'Rev, Exp, Cha Federal Restrict'!B44+'Rev, Exp, Cha State Restr '!B44+'Rev, Exp, Cha Local Restr '!B44</f>
        <v>4190361</v>
      </c>
      <c r="C46" s="6"/>
      <c r="D46" s="5">
        <f>+'Rev, Exp, Cha Unrestricted'!D44+'Rev, Exp, Cha Federal Restrict'!D44+'Rev, Exp, Cha State Restr '!D44+'Rev, Exp, Cha Local Restr '!D44</f>
        <v>1270278.03</v>
      </c>
      <c r="F46" s="3">
        <f t="shared" si="5"/>
        <v>0.30314286287028736</v>
      </c>
      <c r="H46" s="5">
        <f>+'Rev, Exp, Cha Unrestricted'!H44+'Rev, Exp, Cha Federal Restrict'!H44+'Rev, Exp, Cha State Restr '!H44+'Rev, Exp, Cha Local Restr '!H44</f>
        <v>1298918.6100000001</v>
      </c>
      <c r="J46" s="3">
        <f t="shared" si="6"/>
        <v>0.97795044294576694</v>
      </c>
      <c r="K46" s="16" t="s">
        <v>176</v>
      </c>
    </row>
    <row r="47" spans="1:11" x14ac:dyDescent="0.25">
      <c r="A47" s="4" t="s">
        <v>63</v>
      </c>
      <c r="B47" s="6">
        <f>+'Rev, Exp, Cha Unrestricted'!B45+'Rev, Exp, Cha Federal Restrict'!B45+'Rev, Exp, Cha State Restr '!B45+'Rev, Exp, Cha Local Restr '!B45</f>
        <v>3036960.84</v>
      </c>
      <c r="C47" s="6"/>
      <c r="D47" s="5">
        <f>+'Rev, Exp, Cha Unrestricted'!D45+'Rev, Exp, Cha Federal Restrict'!D45+'Rev, Exp, Cha State Restr '!D45+'Rev, Exp, Cha Local Restr '!D45</f>
        <v>2933183.4099999997</v>
      </c>
      <c r="F47" s="3">
        <f t="shared" si="5"/>
        <v>0.96582852546758546</v>
      </c>
      <c r="H47" s="5">
        <f>+'Rev, Exp, Cha Unrestricted'!H45+'Rev, Exp, Cha Federal Restrict'!H45+'Rev, Exp, Cha State Restr '!H45+'Rev, Exp, Cha Local Restr '!H45</f>
        <v>3009951.02</v>
      </c>
      <c r="J47" s="3">
        <f t="shared" si="6"/>
        <v>0.97449539560946064</v>
      </c>
      <c r="K47" s="16" t="s">
        <v>183</v>
      </c>
    </row>
    <row r="48" spans="1:11" x14ac:dyDescent="0.25">
      <c r="A48" s="4" t="s">
        <v>64</v>
      </c>
      <c r="B48" s="6">
        <f>+'Rev, Exp, Cha Auxiliary'!B30</f>
        <v>3172114</v>
      </c>
      <c r="C48" s="6"/>
      <c r="D48" s="5">
        <f>+'Rev, Exp, Cha Auxiliary'!D30</f>
        <v>375391.73000000004</v>
      </c>
      <c r="F48" s="3">
        <f t="shared" si="5"/>
        <v>0.11834118508981706</v>
      </c>
      <c r="H48" s="5">
        <f>+'Rev, Exp, Cha Auxiliary'!H30</f>
        <v>424531.91</v>
      </c>
      <c r="J48" s="3">
        <f t="shared" si="6"/>
        <v>0.8842485597843518</v>
      </c>
      <c r="K48" s="16" t="s">
        <v>189</v>
      </c>
    </row>
    <row r="49" spans="1:11" x14ac:dyDescent="0.25">
      <c r="A49" s="4" t="s">
        <v>76</v>
      </c>
      <c r="B49" s="6">
        <f>+'Rev, Exp, Cha Unrestricted'!B47+'Rev, Exp, Cha Federal Restrict'!B47+'Rev, Exp, Cha State Restr '!B47+'Rev, Exp, Cha Local Restr '!B47</f>
        <v>0</v>
      </c>
      <c r="C49" s="6"/>
      <c r="D49" s="5">
        <f>+'Rev, Exp, Cha Unrestricted'!D47+'Rev, Exp, Cha Federal Restrict'!D47+'Rev, Exp, Cha State Restr '!D47+'Rev, Exp, Cha Local Restr '!D47</f>
        <v>310191.43</v>
      </c>
      <c r="F49" s="3">
        <v>0</v>
      </c>
      <c r="H49" s="5">
        <f>+'Rev, Exp, Cha Unrestricted'!H47+'Rev, Exp, Cha Federal Restrict'!H47+'Rev, Exp, Cha State Restr '!H47+'Rev, Exp, Cha Local Restr '!H47</f>
        <v>216099.34</v>
      </c>
      <c r="J49" s="3">
        <v>0</v>
      </c>
      <c r="K49" s="16" t="s">
        <v>191</v>
      </c>
    </row>
    <row r="50" spans="1:11" ht="16.5" x14ac:dyDescent="0.35">
      <c r="A50" s="4" t="s">
        <v>50</v>
      </c>
      <c r="B50" s="26">
        <f>+'Rev, Exp, Cha Debt Service'!B40</f>
        <v>2623938</v>
      </c>
      <c r="C50" s="6"/>
      <c r="D50" s="8">
        <f>+'Rev, Exp, Cha Debt Service'!D40</f>
        <v>0</v>
      </c>
      <c r="F50" s="3">
        <f t="shared" si="5"/>
        <v>0</v>
      </c>
      <c r="H50" s="8">
        <f>+'Rev, Exp, Cha Debt Service'!H40</f>
        <v>0</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3" t="s">
        <v>55</v>
      </c>
      <c r="B52" s="26">
        <f>SUM(B41:B51)</f>
        <v>38114053.650000006</v>
      </c>
      <c r="C52" s="6"/>
      <c r="D52" s="8">
        <f>SUM(D41:D51)</f>
        <v>9684174.4500000011</v>
      </c>
      <c r="F52" s="3">
        <f t="shared" si="5"/>
        <v>0.2540840850708096</v>
      </c>
      <c r="H52" s="8">
        <f>SUM(H41:H51)</f>
        <v>12093917.649999999</v>
      </c>
      <c r="J52" s="3">
        <f t="shared" ref="J52" si="7">+(D52-H52)/H52+1</f>
        <v>0.80074751046448567</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123138.61</v>
      </c>
      <c r="C55" s="6"/>
      <c r="D55" s="5">
        <f>+'Rev, Exp, Cha Unrestricted'!D53+'Rev, Exp, Cha Federal Restrict'!D52+'Rev, Exp, Cha State Restr '!D52+'Rev, Exp, Cha Local Restr '!D52+'Rev, Exp, Cha Auxiliary'!D33+'Rev, Exp, Cha Debt Service'!D43</f>
        <v>123138.61</v>
      </c>
      <c r="F55" s="3">
        <f t="shared" ref="F55:F56" si="8">+(D55-B55)/B55+1</f>
        <v>1</v>
      </c>
      <c r="H55" s="5">
        <f>+'Rev, Exp, Cha Unrestricted'!H53+'Rev, Exp, Cha Federal Restrict'!H52+'Rev, Exp, Cha State Restr '!H52+'Rev, Exp, Cha Local Restr '!H52+'Rev, Exp, Cha Auxiliary'!H33+'Rev, Exp, Cha Debt Service'!H43</f>
        <v>107145</v>
      </c>
      <c r="J55" s="3">
        <f t="shared" ref="J55:J56" si="9">+(D55-H55)/H55+1</f>
        <v>1.1492707079191748</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-565138</v>
      </c>
      <c r="F56" s="3">
        <f t="shared" si="8"/>
        <v>1.2785927601809954</v>
      </c>
      <c r="H56" s="8">
        <f>+'Rev, Exp, Cha Unrestricted'!H54+'Rev, Exp, Cha Federal Restrict'!H53+'Rev, Exp, Cha State Restr '!H53+'Rev, Exp, Cha Local Restr '!H53+'Rev, Exp, Cha Debt Service'!H44</f>
        <v>-549145</v>
      </c>
      <c r="J56" s="3">
        <f t="shared" si="9"/>
        <v>1.0291234555536333</v>
      </c>
    </row>
    <row r="57" spans="1:11" ht="16.5" x14ac:dyDescent="0.35">
      <c r="A57" s="63" t="s">
        <v>55</v>
      </c>
      <c r="B57" s="26">
        <f>SUM(B55:B56)</f>
        <v>-318861.39</v>
      </c>
      <c r="C57" s="6"/>
      <c r="D57" s="8">
        <f>SUM(D55:D56)</f>
        <v>-441999.39</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38915.999999993131</v>
      </c>
      <c r="C59" s="6"/>
      <c r="D59" s="9">
        <f>+D38-D52+D57</f>
        <v>-751329.69000000076</v>
      </c>
      <c r="F59" s="3"/>
      <c r="H59" s="9">
        <f>+H38-H52+H57</f>
        <v>2025628.0600000024</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J34" sqref="J34"/>
    </sheetView>
  </sheetViews>
  <sheetFormatPr defaultRowHeight="15" x14ac:dyDescent="0.25"/>
  <cols>
    <col min="1" max="1" width="6.5703125" style="48" customWidth="1"/>
    <col min="2" max="2" width="33.28515625" style="2" customWidth="1"/>
    <col min="3" max="8" width="9.140625" style="2"/>
  </cols>
  <sheetData>
    <row r="1" spans="1:8" ht="15.75" x14ac:dyDescent="0.25">
      <c r="A1" s="112" t="s">
        <v>0</v>
      </c>
      <c r="B1" s="112"/>
      <c r="C1" s="112"/>
      <c r="D1" s="112"/>
      <c r="E1" s="112"/>
      <c r="F1" s="112"/>
      <c r="G1" s="112"/>
      <c r="H1" s="112"/>
    </row>
    <row r="2" spans="1:8" x14ac:dyDescent="0.25">
      <c r="A2" s="113" t="s">
        <v>395</v>
      </c>
      <c r="B2" s="113"/>
      <c r="C2" s="113"/>
      <c r="D2" s="113"/>
      <c r="E2" s="113"/>
      <c r="F2" s="113"/>
      <c r="G2" s="113"/>
      <c r="H2" s="113"/>
    </row>
    <row r="3" spans="1:8" x14ac:dyDescent="0.25">
      <c r="A3" s="114" t="str">
        <f>+'Statement of Net Position'!A3:E3</f>
        <v>October 31, 2022</v>
      </c>
      <c r="B3" s="114"/>
      <c r="C3" s="114"/>
      <c r="D3" s="114"/>
      <c r="E3" s="114"/>
      <c r="F3" s="114"/>
      <c r="G3" s="114"/>
      <c r="H3" s="114"/>
    </row>
    <row r="5" spans="1:8" s="73" customFormat="1" ht="15" customHeight="1" x14ac:dyDescent="0.25">
      <c r="A5" s="71" t="s">
        <v>111</v>
      </c>
      <c r="B5" s="72" t="s">
        <v>204</v>
      </c>
      <c r="C5" s="72"/>
      <c r="D5" s="72"/>
      <c r="E5" s="72"/>
      <c r="F5" s="72"/>
      <c r="G5" s="72"/>
      <c r="H5" s="72"/>
    </row>
    <row r="6" spans="1:8" s="73" customFormat="1" ht="15" customHeight="1" x14ac:dyDescent="0.25">
      <c r="A6" s="72"/>
      <c r="B6" s="82" t="s">
        <v>40</v>
      </c>
      <c r="C6" s="72"/>
      <c r="D6" s="72"/>
      <c r="E6" s="72"/>
      <c r="F6" s="72"/>
      <c r="G6" s="72"/>
      <c r="H6" s="72"/>
    </row>
    <row r="7" spans="1:8" s="73" customFormat="1" ht="15" customHeight="1" x14ac:dyDescent="0.25">
      <c r="A7" s="71" t="s">
        <v>112</v>
      </c>
      <c r="B7" s="72" t="s">
        <v>113</v>
      </c>
      <c r="C7" s="72"/>
      <c r="D7" s="72"/>
      <c r="E7" s="72"/>
      <c r="F7" s="72"/>
      <c r="G7" s="72"/>
      <c r="H7" s="72"/>
    </row>
    <row r="8" spans="1:8" s="73" customFormat="1" ht="15" customHeight="1" x14ac:dyDescent="0.25">
      <c r="A8" s="71"/>
      <c r="B8" s="82" t="s">
        <v>381</v>
      </c>
      <c r="C8" s="72"/>
      <c r="D8" s="72"/>
      <c r="E8" s="72"/>
      <c r="F8" s="72"/>
      <c r="G8" s="72"/>
      <c r="H8" s="72"/>
    </row>
    <row r="9" spans="1:8" s="73" customFormat="1" ht="15" customHeight="1" x14ac:dyDescent="0.25">
      <c r="A9" s="71" t="s">
        <v>114</v>
      </c>
      <c r="B9" s="115" t="s">
        <v>205</v>
      </c>
      <c r="C9" s="115"/>
      <c r="D9" s="115"/>
      <c r="E9" s="115"/>
      <c r="F9" s="115"/>
      <c r="G9" s="115"/>
      <c r="H9" s="115"/>
    </row>
    <row r="10" spans="1:8" s="73" customFormat="1" ht="15" customHeight="1" x14ac:dyDescent="0.25">
      <c r="A10" s="71"/>
      <c r="B10" s="82" t="s">
        <v>115</v>
      </c>
      <c r="C10" s="72"/>
      <c r="D10" s="72"/>
      <c r="E10" s="72"/>
      <c r="F10" s="72"/>
      <c r="G10" s="72"/>
      <c r="H10" s="72"/>
    </row>
    <row r="11" spans="1:8" s="73" customFormat="1" ht="15" customHeight="1" x14ac:dyDescent="0.25">
      <c r="A11" s="71" t="s">
        <v>116</v>
      </c>
      <c r="B11" s="72" t="s">
        <v>206</v>
      </c>
      <c r="C11" s="72"/>
      <c r="D11" s="72"/>
      <c r="E11" s="72"/>
      <c r="F11" s="72"/>
      <c r="G11" s="72"/>
      <c r="H11" s="72"/>
    </row>
    <row r="12" spans="1:8" s="73" customFormat="1" ht="15" customHeight="1" x14ac:dyDescent="0.25">
      <c r="A12" s="72"/>
      <c r="B12" s="82" t="s">
        <v>117</v>
      </c>
      <c r="C12" s="72"/>
      <c r="D12" s="72"/>
      <c r="E12" s="72"/>
      <c r="F12" s="72"/>
      <c r="G12" s="72"/>
      <c r="H12" s="72"/>
    </row>
    <row r="13" spans="1:8" s="73" customFormat="1" ht="15" customHeight="1" x14ac:dyDescent="0.25">
      <c r="A13" s="71" t="s">
        <v>118</v>
      </c>
      <c r="B13" s="115" t="s">
        <v>248</v>
      </c>
      <c r="C13" s="115"/>
      <c r="D13" s="115"/>
      <c r="E13" s="115"/>
      <c r="F13" s="115"/>
      <c r="G13" s="115"/>
      <c r="H13" s="115"/>
    </row>
    <row r="14" spans="1:8" s="73" customFormat="1" ht="15" customHeight="1" x14ac:dyDescent="0.25">
      <c r="A14" s="71"/>
      <c r="B14" s="82" t="s">
        <v>313</v>
      </c>
      <c r="C14" s="72"/>
      <c r="D14" s="72"/>
      <c r="E14" s="72"/>
      <c r="F14" s="72"/>
      <c r="G14" s="72"/>
      <c r="H14" s="72"/>
    </row>
    <row r="15" spans="1:8" s="73" customFormat="1" ht="15" customHeight="1" x14ac:dyDescent="0.25">
      <c r="A15" s="71"/>
      <c r="B15" s="82" t="s">
        <v>314</v>
      </c>
      <c r="C15" s="72"/>
      <c r="D15" s="72"/>
      <c r="E15" s="72"/>
      <c r="F15" s="72"/>
      <c r="G15" s="72"/>
      <c r="H15" s="72"/>
    </row>
    <row r="16" spans="1:8" s="73" customFormat="1" ht="15" customHeight="1" x14ac:dyDescent="0.25">
      <c r="A16" s="71"/>
      <c r="B16" s="82" t="s">
        <v>315</v>
      </c>
      <c r="C16" s="72"/>
      <c r="D16" s="72"/>
      <c r="E16" s="72"/>
      <c r="F16" s="72"/>
      <c r="G16" s="72"/>
      <c r="H16" s="72"/>
    </row>
    <row r="17" spans="1:8" s="73" customFormat="1" ht="15" customHeight="1" x14ac:dyDescent="0.25">
      <c r="A17" s="71"/>
      <c r="B17" s="82" t="s">
        <v>316</v>
      </c>
      <c r="C17" s="72"/>
      <c r="D17" s="72"/>
      <c r="E17" s="72"/>
      <c r="F17" s="72"/>
      <c r="G17" s="72"/>
      <c r="H17" s="72"/>
    </row>
    <row r="18" spans="1:8" s="73" customFormat="1" ht="15" customHeight="1" x14ac:dyDescent="0.25">
      <c r="A18" s="71" t="s">
        <v>119</v>
      </c>
      <c r="B18" s="115" t="s">
        <v>249</v>
      </c>
      <c r="C18" s="115"/>
      <c r="D18" s="115"/>
      <c r="E18" s="115"/>
      <c r="F18" s="115"/>
      <c r="G18" s="115"/>
      <c r="H18" s="115"/>
    </row>
    <row r="19" spans="1:8" s="73" customFormat="1" ht="15" customHeight="1" x14ac:dyDescent="0.25">
      <c r="A19" s="71"/>
      <c r="B19" s="82" t="s">
        <v>306</v>
      </c>
      <c r="C19" s="72"/>
      <c r="D19" s="72"/>
      <c r="E19" s="72"/>
      <c r="F19" s="72"/>
      <c r="G19" s="72"/>
      <c r="H19" s="72"/>
    </row>
    <row r="20" spans="1:8" s="73" customFormat="1" ht="15" customHeight="1" x14ac:dyDescent="0.25">
      <c r="A20" s="71"/>
      <c r="B20" s="83" t="s">
        <v>301</v>
      </c>
      <c r="C20" s="74"/>
      <c r="D20" s="74"/>
      <c r="E20" s="74"/>
      <c r="F20" s="74"/>
      <c r="G20" s="74"/>
      <c r="H20" s="74"/>
    </row>
    <row r="21" spans="1:8" s="72" customFormat="1" ht="15" customHeight="1" x14ac:dyDescent="0.25">
      <c r="A21" s="71"/>
      <c r="B21" s="82" t="s">
        <v>303</v>
      </c>
    </row>
    <row r="22" spans="1:8" s="72" customFormat="1" ht="15" customHeight="1" x14ac:dyDescent="0.25">
      <c r="A22" s="71"/>
      <c r="B22" s="82" t="s">
        <v>307</v>
      </c>
    </row>
    <row r="23" spans="1:8" s="72" customFormat="1" ht="15" customHeight="1" x14ac:dyDescent="0.25">
      <c r="A23" s="71"/>
      <c r="B23" s="82" t="s">
        <v>305</v>
      </c>
    </row>
    <row r="24" spans="1:8" s="72" customFormat="1" ht="15" customHeight="1" x14ac:dyDescent="0.25">
      <c r="A24" s="71"/>
      <c r="B24" s="82" t="s">
        <v>347</v>
      </c>
    </row>
    <row r="25" spans="1:8" s="72" customFormat="1" ht="15" customHeight="1" x14ac:dyDescent="0.25">
      <c r="A25" s="71"/>
      <c r="B25" s="82" t="s">
        <v>304</v>
      </c>
    </row>
    <row r="26" spans="1:8" s="72" customFormat="1" ht="15" customHeight="1" x14ac:dyDescent="0.25">
      <c r="A26" s="71"/>
      <c r="B26" s="82" t="s">
        <v>365</v>
      </c>
    </row>
    <row r="27" spans="1:8" s="72" customFormat="1" ht="15" customHeight="1" x14ac:dyDescent="0.25">
      <c r="A27" s="71"/>
      <c r="B27" s="82" t="s">
        <v>311</v>
      </c>
    </row>
    <row r="28" spans="1:8" s="72" customFormat="1" ht="15" customHeight="1" x14ac:dyDescent="0.25">
      <c r="A28" s="71"/>
      <c r="B28" s="82" t="s">
        <v>309</v>
      </c>
    </row>
    <row r="29" spans="1:8" s="72" customFormat="1" ht="15" customHeight="1" x14ac:dyDescent="0.25">
      <c r="A29" s="71"/>
      <c r="B29" s="82" t="s">
        <v>310</v>
      </c>
    </row>
    <row r="30" spans="1:8" s="72" customFormat="1" ht="15" customHeight="1" x14ac:dyDescent="0.25">
      <c r="A30" s="71"/>
      <c r="B30" s="82" t="s">
        <v>366</v>
      </c>
    </row>
    <row r="31" spans="1:8" s="72" customFormat="1" ht="15" customHeight="1" x14ac:dyDescent="0.25">
      <c r="A31" s="71"/>
      <c r="B31" s="82" t="s">
        <v>308</v>
      </c>
    </row>
    <row r="32" spans="1:8" s="72" customFormat="1" ht="15" customHeight="1" x14ac:dyDescent="0.25">
      <c r="A32" s="71"/>
      <c r="B32" s="82" t="s">
        <v>312</v>
      </c>
    </row>
    <row r="33" spans="1:8" s="72" customFormat="1" ht="15" customHeight="1" x14ac:dyDescent="0.25">
      <c r="A33" s="71"/>
      <c r="B33" s="83" t="s">
        <v>302</v>
      </c>
      <c r="C33" s="74"/>
      <c r="D33" s="74"/>
      <c r="E33" s="74"/>
      <c r="F33" s="74"/>
      <c r="G33" s="74"/>
      <c r="H33" s="74"/>
    </row>
    <row r="34" spans="1:8" s="72" customFormat="1" ht="15" customHeight="1" x14ac:dyDescent="0.25">
      <c r="A34" s="71" t="s">
        <v>120</v>
      </c>
      <c r="B34" s="115" t="s">
        <v>285</v>
      </c>
      <c r="C34" s="115"/>
      <c r="D34" s="115"/>
      <c r="E34" s="115"/>
      <c r="F34" s="115"/>
      <c r="G34" s="115"/>
      <c r="H34" s="115"/>
    </row>
    <row r="35" spans="1:8" s="72" customFormat="1" ht="15" customHeight="1" x14ac:dyDescent="0.25">
      <c r="B35" s="82" t="s">
        <v>121</v>
      </c>
    </row>
    <row r="36" spans="1:8" s="72" customFormat="1" ht="15" customHeight="1" x14ac:dyDescent="0.25">
      <c r="A36" s="71" t="s">
        <v>122</v>
      </c>
      <c r="B36" s="115" t="s">
        <v>250</v>
      </c>
      <c r="C36" s="115"/>
      <c r="D36" s="115"/>
      <c r="E36" s="115"/>
      <c r="F36" s="115"/>
      <c r="G36" s="115"/>
      <c r="H36" s="115"/>
    </row>
    <row r="37" spans="1:8" s="72" customFormat="1" ht="15" customHeight="1" x14ac:dyDescent="0.25">
      <c r="A37" s="71"/>
      <c r="B37" s="82" t="s">
        <v>222</v>
      </c>
    </row>
    <row r="38" spans="1:8" s="72" customFormat="1" ht="15" customHeight="1" x14ac:dyDescent="0.25">
      <c r="A38" s="71"/>
      <c r="B38" s="82" t="s">
        <v>221</v>
      </c>
    </row>
    <row r="39" spans="1:8" s="72" customFormat="1" ht="15" customHeight="1" x14ac:dyDescent="0.25">
      <c r="B39" s="82" t="s">
        <v>223</v>
      </c>
    </row>
    <row r="40" spans="1:8" s="72" customFormat="1" ht="15" customHeight="1" x14ac:dyDescent="0.25">
      <c r="B40" s="82" t="s">
        <v>224</v>
      </c>
    </row>
    <row r="41" spans="1:8" s="72" customFormat="1" ht="15" customHeight="1" x14ac:dyDescent="0.25">
      <c r="B41" s="82" t="s">
        <v>225</v>
      </c>
    </row>
    <row r="42" spans="1:8" s="73" customFormat="1" ht="15" customHeight="1" x14ac:dyDescent="0.25">
      <c r="A42" s="72"/>
      <c r="B42" s="82" t="s">
        <v>226</v>
      </c>
      <c r="C42" s="72"/>
      <c r="D42" s="72"/>
      <c r="E42" s="72"/>
      <c r="F42" s="72"/>
      <c r="G42" s="72"/>
      <c r="H42" s="72"/>
    </row>
    <row r="43" spans="1:8" s="73" customFormat="1" ht="15" customHeight="1" x14ac:dyDescent="0.25">
      <c r="A43" s="71" t="s">
        <v>123</v>
      </c>
      <c r="B43" s="72" t="s">
        <v>207</v>
      </c>
      <c r="C43" s="72"/>
      <c r="D43" s="72"/>
      <c r="E43" s="72"/>
      <c r="F43" s="72"/>
      <c r="G43" s="72"/>
      <c r="H43" s="72"/>
    </row>
    <row r="44" spans="1:8" s="73" customFormat="1" ht="15" customHeight="1" x14ac:dyDescent="0.25">
      <c r="A44" s="71"/>
      <c r="B44" s="82" t="s">
        <v>124</v>
      </c>
      <c r="C44" s="72"/>
      <c r="D44" s="72"/>
      <c r="E44" s="72"/>
      <c r="F44" s="72"/>
      <c r="G44" s="72"/>
      <c r="H44" s="72"/>
    </row>
    <row r="45" spans="1:8" s="73" customFormat="1" ht="15" customHeight="1" x14ac:dyDescent="0.25">
      <c r="A45" s="71"/>
      <c r="B45" s="82" t="s">
        <v>227</v>
      </c>
      <c r="C45" s="72"/>
      <c r="D45" s="72"/>
      <c r="E45" s="72"/>
      <c r="F45" s="72"/>
      <c r="G45" s="72"/>
      <c r="H45" s="72"/>
    </row>
    <row r="46" spans="1:8" s="73" customFormat="1" ht="15" customHeight="1" x14ac:dyDescent="0.25">
      <c r="A46" s="75" t="s">
        <v>125</v>
      </c>
      <c r="B46" s="72" t="s">
        <v>203</v>
      </c>
      <c r="C46" s="72"/>
      <c r="D46" s="72"/>
      <c r="E46" s="72"/>
      <c r="F46" s="72"/>
      <c r="G46" s="72"/>
      <c r="H46" s="72"/>
    </row>
    <row r="47" spans="1:8" s="73" customFormat="1" ht="15" customHeight="1" x14ac:dyDescent="0.25">
      <c r="A47" s="71"/>
      <c r="B47" s="82" t="s">
        <v>124</v>
      </c>
      <c r="C47" s="72"/>
      <c r="D47" s="72"/>
      <c r="E47" s="72"/>
      <c r="F47" s="72"/>
      <c r="G47" s="72"/>
      <c r="H47" s="72"/>
    </row>
    <row r="48" spans="1:8" s="73" customFormat="1" ht="15" customHeight="1" x14ac:dyDescent="0.25">
      <c r="A48" s="71"/>
      <c r="B48" s="82" t="s">
        <v>227</v>
      </c>
      <c r="C48" s="72"/>
      <c r="D48" s="72"/>
      <c r="E48" s="72"/>
      <c r="F48" s="72"/>
      <c r="G48" s="72"/>
      <c r="H48" s="72"/>
    </row>
    <row r="49" spans="1:8" s="73" customFormat="1" ht="15" customHeight="1" x14ac:dyDescent="0.25">
      <c r="A49" s="71"/>
      <c r="B49" s="72"/>
      <c r="C49" s="72"/>
      <c r="D49" s="72"/>
      <c r="E49" s="72"/>
      <c r="F49" s="72"/>
      <c r="G49" s="72"/>
      <c r="H49" s="72"/>
    </row>
    <row r="50" spans="1:8" s="73" customFormat="1" ht="15" customHeight="1" x14ac:dyDescent="0.25">
      <c r="A50" s="71" t="s">
        <v>126</v>
      </c>
      <c r="B50" s="116" t="s">
        <v>228</v>
      </c>
      <c r="C50" s="116"/>
      <c r="D50" s="116"/>
      <c r="E50" s="116"/>
      <c r="F50" s="116"/>
      <c r="G50" s="116"/>
      <c r="H50" s="116"/>
    </row>
    <row r="51" spans="1:8" s="73" customFormat="1" ht="15" customHeight="1" x14ac:dyDescent="0.25">
      <c r="A51" s="71"/>
      <c r="B51" s="82" t="s">
        <v>320</v>
      </c>
      <c r="C51" s="72"/>
      <c r="D51" s="72"/>
      <c r="E51" s="72"/>
      <c r="F51" s="72"/>
      <c r="G51" s="72"/>
      <c r="H51" s="72"/>
    </row>
    <row r="52" spans="1:8" s="73" customFormat="1" ht="15" customHeight="1" x14ac:dyDescent="0.25">
      <c r="A52" s="71"/>
      <c r="B52" s="82" t="s">
        <v>321</v>
      </c>
      <c r="C52" s="72"/>
      <c r="D52" s="72"/>
      <c r="E52" s="72"/>
      <c r="F52" s="72"/>
      <c r="G52" s="72"/>
      <c r="H52" s="72"/>
    </row>
    <row r="53" spans="1:8" s="73" customFormat="1" ht="15" customHeight="1" x14ac:dyDescent="0.25">
      <c r="A53" s="71"/>
      <c r="B53" s="82" t="s">
        <v>317</v>
      </c>
      <c r="C53" s="72"/>
      <c r="D53" s="72"/>
      <c r="E53" s="72"/>
      <c r="F53" s="72"/>
      <c r="G53" s="72"/>
      <c r="H53" s="72"/>
    </row>
    <row r="54" spans="1:8" s="73" customFormat="1" ht="15" customHeight="1" x14ac:dyDescent="0.25">
      <c r="A54" s="71"/>
      <c r="B54" s="82" t="s">
        <v>367</v>
      </c>
      <c r="C54" s="72"/>
      <c r="D54" s="72"/>
      <c r="E54" s="72"/>
      <c r="F54" s="72"/>
      <c r="G54" s="72"/>
      <c r="H54" s="72"/>
    </row>
    <row r="55" spans="1:8" s="73" customFormat="1" ht="15" customHeight="1" x14ac:dyDescent="0.25">
      <c r="A55" s="71"/>
      <c r="B55" s="82" t="s">
        <v>229</v>
      </c>
      <c r="C55" s="72"/>
      <c r="D55" s="72"/>
      <c r="E55" s="72"/>
      <c r="F55" s="72"/>
      <c r="G55" s="72"/>
      <c r="H55" s="72"/>
    </row>
    <row r="56" spans="1:8" s="73" customFormat="1" ht="15" customHeight="1" x14ac:dyDescent="0.25">
      <c r="A56" s="71"/>
      <c r="B56" s="82" t="s">
        <v>368</v>
      </c>
      <c r="C56" s="72"/>
      <c r="D56" s="72"/>
      <c r="E56" s="72"/>
      <c r="F56" s="72"/>
      <c r="G56" s="72"/>
      <c r="H56" s="72"/>
    </row>
    <row r="57" spans="1:8" s="73" customFormat="1" ht="15" customHeight="1" x14ac:dyDescent="0.25">
      <c r="A57" s="71"/>
      <c r="B57" s="82" t="s">
        <v>231</v>
      </c>
      <c r="C57" s="72"/>
      <c r="D57" s="72"/>
      <c r="E57" s="72"/>
      <c r="F57" s="72"/>
      <c r="G57" s="72"/>
      <c r="H57" s="72"/>
    </row>
    <row r="58" spans="1:8" s="73" customFormat="1" ht="15" customHeight="1" x14ac:dyDescent="0.25">
      <c r="A58" s="71"/>
      <c r="B58" s="82" t="s">
        <v>230</v>
      </c>
      <c r="C58" s="72"/>
      <c r="D58" s="72"/>
      <c r="E58" s="72"/>
      <c r="F58" s="72"/>
      <c r="G58" s="72"/>
      <c r="H58" s="72"/>
    </row>
    <row r="59" spans="1:8" s="73" customFormat="1" ht="15" customHeight="1" x14ac:dyDescent="0.25">
      <c r="A59" s="71"/>
      <c r="B59" s="82" t="s">
        <v>323</v>
      </c>
      <c r="C59" s="72"/>
      <c r="D59" s="72"/>
      <c r="E59" s="72"/>
      <c r="F59" s="72"/>
      <c r="G59" s="72"/>
      <c r="H59" s="72"/>
    </row>
    <row r="60" spans="1:8" s="73" customFormat="1" ht="15" customHeight="1" x14ac:dyDescent="0.25">
      <c r="A60" s="71"/>
      <c r="B60" s="82" t="s">
        <v>322</v>
      </c>
      <c r="C60" s="72"/>
      <c r="D60" s="72"/>
      <c r="E60" s="72"/>
      <c r="F60" s="72"/>
      <c r="G60" s="72"/>
      <c r="H60" s="72"/>
    </row>
    <row r="61" spans="1:8" s="73" customFormat="1" ht="15" customHeight="1" x14ac:dyDescent="0.25">
      <c r="A61" s="71"/>
      <c r="B61" s="82" t="s">
        <v>318</v>
      </c>
      <c r="C61" s="72"/>
      <c r="D61" s="72"/>
      <c r="E61" s="72"/>
      <c r="F61" s="72"/>
      <c r="G61" s="72"/>
      <c r="H61" s="72"/>
    </row>
    <row r="62" spans="1:8" s="73" customFormat="1" ht="15" customHeight="1" x14ac:dyDescent="0.25">
      <c r="A62" s="71"/>
      <c r="B62" s="82" t="s">
        <v>319</v>
      </c>
      <c r="C62" s="72"/>
      <c r="D62" s="72"/>
      <c r="E62" s="72"/>
      <c r="F62" s="72"/>
      <c r="G62" s="72"/>
      <c r="H62" s="72"/>
    </row>
    <row r="63" spans="1:8" s="73" customFormat="1" ht="15" customHeight="1" x14ac:dyDescent="0.25">
      <c r="A63" s="72"/>
      <c r="B63" s="82" t="s">
        <v>324</v>
      </c>
      <c r="C63" s="72"/>
      <c r="D63" s="72"/>
      <c r="E63" s="72"/>
      <c r="F63" s="72"/>
      <c r="G63" s="72"/>
      <c r="H63" s="72"/>
    </row>
    <row r="64" spans="1:8" s="73" customFormat="1" ht="15" customHeight="1" x14ac:dyDescent="0.25">
      <c r="A64" s="75" t="s">
        <v>127</v>
      </c>
      <c r="B64" s="72" t="s">
        <v>195</v>
      </c>
      <c r="C64" s="72"/>
      <c r="D64" s="72"/>
      <c r="E64" s="72"/>
      <c r="F64" s="72"/>
      <c r="G64" s="72"/>
      <c r="H64" s="72"/>
    </row>
    <row r="65" spans="1:8" s="73" customFormat="1" ht="15" customHeight="1" x14ac:dyDescent="0.25">
      <c r="A65" s="71"/>
      <c r="B65" s="82" t="s">
        <v>232</v>
      </c>
      <c r="C65" s="72"/>
      <c r="D65" s="72"/>
      <c r="E65" s="72"/>
      <c r="F65" s="72"/>
      <c r="G65" s="72"/>
      <c r="H65" s="72"/>
    </row>
    <row r="66" spans="1:8" s="73" customFormat="1" ht="15" customHeight="1" x14ac:dyDescent="0.25">
      <c r="A66" s="75" t="s">
        <v>128</v>
      </c>
      <c r="B66" s="115" t="s">
        <v>64</v>
      </c>
      <c r="C66" s="115"/>
      <c r="D66" s="115"/>
      <c r="E66" s="115"/>
      <c r="F66" s="115"/>
      <c r="G66" s="115"/>
      <c r="H66" s="115"/>
    </row>
    <row r="67" spans="1:8" s="73" customFormat="1" ht="15" customHeight="1" x14ac:dyDescent="0.25">
      <c r="A67" s="71"/>
      <c r="B67" s="82" t="s">
        <v>233</v>
      </c>
      <c r="C67" s="72"/>
      <c r="D67" s="72"/>
      <c r="E67" s="72"/>
      <c r="F67" s="72"/>
      <c r="G67" s="72"/>
      <c r="H67" s="72"/>
    </row>
    <row r="68" spans="1:8" s="73" customFormat="1" ht="15" customHeight="1" x14ac:dyDescent="0.25">
      <c r="A68" s="71"/>
      <c r="B68" s="82" t="s">
        <v>208</v>
      </c>
      <c r="C68" s="72"/>
      <c r="D68" s="72"/>
      <c r="E68" s="72"/>
      <c r="F68" s="72"/>
      <c r="G68" s="72"/>
      <c r="H68" s="72"/>
    </row>
    <row r="69" spans="1:8" s="73" customFormat="1" ht="15" customHeight="1" x14ac:dyDescent="0.25">
      <c r="A69" s="71"/>
      <c r="B69" s="82" t="s">
        <v>271</v>
      </c>
      <c r="C69" s="72"/>
      <c r="D69" s="72"/>
      <c r="E69" s="72"/>
      <c r="F69" s="72"/>
      <c r="G69" s="72"/>
      <c r="H69" s="72"/>
    </row>
    <row r="70" spans="1:8" s="73" customFormat="1" ht="15" customHeight="1" x14ac:dyDescent="0.25">
      <c r="A70" s="71"/>
      <c r="B70" s="82" t="s">
        <v>325</v>
      </c>
      <c r="C70" s="72"/>
      <c r="D70" s="72"/>
      <c r="E70" s="72"/>
      <c r="F70" s="72"/>
      <c r="G70" s="72"/>
      <c r="H70" s="72"/>
    </row>
    <row r="71" spans="1:8" s="73" customFormat="1" ht="15" customHeight="1" x14ac:dyDescent="0.25">
      <c r="A71" s="71"/>
      <c r="B71" s="82" t="s">
        <v>254</v>
      </c>
      <c r="C71" s="72"/>
      <c r="D71" s="72"/>
      <c r="E71" s="72"/>
      <c r="F71" s="72"/>
      <c r="G71" s="72"/>
      <c r="H71" s="72"/>
    </row>
    <row r="72" spans="1:8" s="73" customFormat="1" ht="15" customHeight="1" x14ac:dyDescent="0.25">
      <c r="A72" s="71"/>
      <c r="B72" s="82" t="s">
        <v>234</v>
      </c>
      <c r="C72" s="72"/>
      <c r="D72" s="72"/>
      <c r="E72" s="72"/>
      <c r="F72" s="72"/>
      <c r="G72" s="72"/>
      <c r="H72" s="72"/>
    </row>
    <row r="73" spans="1:8" s="73" customFormat="1" ht="15" customHeight="1" x14ac:dyDescent="0.25">
      <c r="A73" s="71"/>
      <c r="B73" s="82" t="s">
        <v>235</v>
      </c>
      <c r="C73" s="72"/>
      <c r="D73" s="72"/>
      <c r="E73" s="72"/>
      <c r="F73" s="72"/>
      <c r="G73" s="72"/>
      <c r="H73" s="72"/>
    </row>
    <row r="74" spans="1:8" s="73" customFormat="1" ht="15" customHeight="1" x14ac:dyDescent="0.25">
      <c r="A74" s="71" t="s">
        <v>129</v>
      </c>
      <c r="B74" s="72" t="s">
        <v>74</v>
      </c>
      <c r="C74" s="72"/>
      <c r="D74" s="72"/>
      <c r="E74" s="72"/>
      <c r="F74" s="72"/>
      <c r="G74" s="72"/>
      <c r="H74" s="72"/>
    </row>
    <row r="75" spans="1:8" s="73" customFormat="1" ht="15" customHeight="1" x14ac:dyDescent="0.25">
      <c r="A75" s="71"/>
      <c r="B75" s="82" t="s">
        <v>369</v>
      </c>
      <c r="C75" s="72"/>
      <c r="D75" s="72"/>
      <c r="E75" s="72"/>
      <c r="F75" s="72"/>
      <c r="G75" s="72"/>
      <c r="H75" s="72"/>
    </row>
    <row r="76" spans="1:8" s="73" customFormat="1" ht="15" customHeight="1" x14ac:dyDescent="0.25">
      <c r="A76" s="71"/>
      <c r="B76" s="82" t="s">
        <v>382</v>
      </c>
      <c r="C76" s="72"/>
      <c r="D76" s="72"/>
      <c r="E76" s="72"/>
      <c r="F76" s="72"/>
      <c r="G76" s="72"/>
      <c r="H76" s="72"/>
    </row>
    <row r="77" spans="1:8" s="73" customFormat="1" ht="15" customHeight="1" x14ac:dyDescent="0.25">
      <c r="A77" s="71"/>
      <c r="B77" s="82" t="s">
        <v>236</v>
      </c>
      <c r="C77" s="72"/>
      <c r="D77" s="72"/>
      <c r="E77" s="72"/>
      <c r="F77" s="72"/>
      <c r="G77" s="72"/>
      <c r="H77" s="72"/>
    </row>
    <row r="78" spans="1:8" s="73" customFormat="1" ht="15" customHeight="1" x14ac:dyDescent="0.25">
      <c r="A78" s="71"/>
      <c r="B78" s="82" t="s">
        <v>238</v>
      </c>
      <c r="C78" s="72"/>
      <c r="D78" s="72"/>
      <c r="E78" s="72"/>
      <c r="F78" s="72"/>
      <c r="G78" s="72"/>
      <c r="H78" s="72"/>
    </row>
    <row r="79" spans="1:8" s="73" customFormat="1" ht="15" customHeight="1" x14ac:dyDescent="0.25">
      <c r="A79" s="71"/>
      <c r="B79" s="82" t="s">
        <v>372</v>
      </c>
      <c r="C79" s="72"/>
      <c r="D79" s="72"/>
      <c r="E79" s="72"/>
      <c r="F79" s="72"/>
      <c r="G79" s="72"/>
      <c r="H79" s="72"/>
    </row>
    <row r="80" spans="1:8" s="73" customFormat="1" ht="15" customHeight="1" x14ac:dyDescent="0.25">
      <c r="A80" s="71"/>
      <c r="B80" s="82" t="s">
        <v>239</v>
      </c>
      <c r="C80" s="72"/>
      <c r="D80" s="72"/>
      <c r="E80" s="72"/>
      <c r="F80" s="72"/>
      <c r="G80" s="72"/>
      <c r="H80" s="72"/>
    </row>
    <row r="81" spans="1:8" s="73" customFormat="1" ht="15" customHeight="1" x14ac:dyDescent="0.25">
      <c r="A81" s="71"/>
      <c r="B81" s="82" t="s">
        <v>241</v>
      </c>
      <c r="C81" s="72"/>
      <c r="D81" s="72"/>
      <c r="E81" s="72"/>
      <c r="F81" s="72"/>
      <c r="G81" s="72"/>
      <c r="H81" s="72"/>
    </row>
    <row r="82" spans="1:8" s="73" customFormat="1" ht="15" customHeight="1" x14ac:dyDescent="0.25">
      <c r="A82" s="71"/>
      <c r="B82" s="82" t="s">
        <v>326</v>
      </c>
      <c r="C82" s="72"/>
      <c r="D82" s="72"/>
      <c r="E82" s="72"/>
      <c r="F82" s="72"/>
      <c r="G82" s="72"/>
      <c r="H82" s="72"/>
    </row>
    <row r="83" spans="1:8" s="73" customFormat="1" ht="15" customHeight="1" x14ac:dyDescent="0.25">
      <c r="A83" s="71"/>
      <c r="B83" s="82" t="s">
        <v>240</v>
      </c>
      <c r="C83" s="72"/>
      <c r="D83" s="72"/>
      <c r="E83" s="72"/>
      <c r="F83" s="72"/>
      <c r="G83" s="72"/>
      <c r="H83" s="72"/>
    </row>
    <row r="84" spans="1:8" s="73" customFormat="1" ht="15" customHeight="1" x14ac:dyDescent="0.25">
      <c r="A84" s="71"/>
      <c r="B84" s="82" t="s">
        <v>242</v>
      </c>
      <c r="C84" s="72"/>
      <c r="D84" s="72"/>
      <c r="E84" s="72"/>
      <c r="F84" s="72"/>
      <c r="G84" s="72"/>
      <c r="H84" s="72"/>
    </row>
    <row r="85" spans="1:8" s="73" customFormat="1" ht="15" customHeight="1" x14ac:dyDescent="0.25">
      <c r="A85" s="71"/>
      <c r="B85" s="82" t="s">
        <v>383</v>
      </c>
      <c r="C85" s="72"/>
      <c r="D85" s="72"/>
      <c r="E85" s="72"/>
      <c r="F85" s="72"/>
      <c r="G85" s="72"/>
      <c r="H85" s="72"/>
    </row>
    <row r="86" spans="1:8" s="73" customFormat="1" ht="15" customHeight="1" x14ac:dyDescent="0.25">
      <c r="A86" s="71"/>
      <c r="B86" s="82" t="s">
        <v>371</v>
      </c>
      <c r="C86" s="72"/>
      <c r="D86" s="72"/>
      <c r="E86" s="72"/>
      <c r="F86" s="72"/>
      <c r="G86" s="72"/>
      <c r="H86" s="72"/>
    </row>
    <row r="87" spans="1:8" s="73" customFormat="1" ht="15" customHeight="1" x14ac:dyDescent="0.25">
      <c r="A87" s="71"/>
      <c r="B87" s="82" t="s">
        <v>370</v>
      </c>
      <c r="C87" s="72"/>
      <c r="D87" s="72"/>
      <c r="E87" s="72"/>
      <c r="F87" s="72"/>
      <c r="G87" s="72"/>
      <c r="H87" s="72"/>
    </row>
    <row r="88" spans="1:8" s="73" customFormat="1" ht="15" customHeight="1" x14ac:dyDescent="0.25">
      <c r="A88" s="71"/>
      <c r="B88" s="82" t="s">
        <v>130</v>
      </c>
      <c r="C88" s="72"/>
      <c r="D88" s="72"/>
      <c r="E88" s="72"/>
      <c r="F88" s="72"/>
      <c r="G88" s="72"/>
      <c r="H88" s="72"/>
    </row>
    <row r="89" spans="1:8" s="73" customFormat="1" ht="15" customHeight="1" x14ac:dyDescent="0.25">
      <c r="A89" s="71"/>
      <c r="B89" s="82" t="s">
        <v>237</v>
      </c>
      <c r="C89" s="72"/>
      <c r="D89" s="72"/>
      <c r="E89" s="72"/>
      <c r="F89" s="72"/>
      <c r="G89" s="72"/>
      <c r="H89" s="72"/>
    </row>
    <row r="90" spans="1:8" s="73" customFormat="1" ht="15" customHeight="1" x14ac:dyDescent="0.25">
      <c r="A90" s="75" t="s">
        <v>131</v>
      </c>
      <c r="B90" s="115" t="s">
        <v>243</v>
      </c>
      <c r="C90" s="115"/>
      <c r="D90" s="115"/>
      <c r="E90" s="115"/>
      <c r="F90" s="115"/>
      <c r="G90" s="115"/>
      <c r="H90" s="115"/>
    </row>
    <row r="91" spans="1:8" s="73" customFormat="1" ht="15" customHeight="1" x14ac:dyDescent="0.25">
      <c r="A91" s="71"/>
      <c r="B91" s="82" t="s">
        <v>353</v>
      </c>
      <c r="C91" s="72"/>
      <c r="D91" s="72"/>
      <c r="E91" s="72"/>
      <c r="F91" s="72"/>
      <c r="G91" s="72"/>
      <c r="H91" s="72"/>
    </row>
    <row r="92" spans="1:8" s="73" customFormat="1" ht="15" customHeight="1" x14ac:dyDescent="0.25">
      <c r="A92" s="71"/>
      <c r="B92" s="84" t="s">
        <v>132</v>
      </c>
      <c r="C92" s="72"/>
      <c r="D92" s="72"/>
      <c r="E92" s="72"/>
      <c r="F92" s="72"/>
      <c r="G92" s="72"/>
      <c r="H92" s="72"/>
    </row>
    <row r="93" spans="1:8" s="73" customFormat="1" ht="15" customHeight="1" x14ac:dyDescent="0.25">
      <c r="A93" s="71"/>
      <c r="B93" s="84" t="s">
        <v>133</v>
      </c>
      <c r="C93" s="72"/>
      <c r="D93" s="72"/>
      <c r="E93" s="72"/>
      <c r="F93" s="72"/>
      <c r="G93" s="72"/>
      <c r="H93" s="72"/>
    </row>
    <row r="94" spans="1:8" s="73" customFormat="1" ht="15" customHeight="1" x14ac:dyDescent="0.25">
      <c r="A94" s="71"/>
      <c r="B94" s="84" t="s">
        <v>134</v>
      </c>
      <c r="C94" s="72"/>
      <c r="D94" s="72"/>
      <c r="E94" s="72"/>
      <c r="F94" s="72"/>
      <c r="G94" s="72"/>
      <c r="H94" s="72"/>
    </row>
    <row r="95" spans="1:8" s="73" customFormat="1" ht="15" customHeight="1" x14ac:dyDescent="0.25">
      <c r="A95" s="71"/>
      <c r="B95" s="84" t="s">
        <v>346</v>
      </c>
      <c r="C95" s="72"/>
      <c r="D95" s="72"/>
      <c r="E95" s="72"/>
      <c r="F95" s="72"/>
      <c r="G95" s="72"/>
      <c r="H95" s="72"/>
    </row>
    <row r="96" spans="1:8" s="76" customFormat="1" ht="15" customHeight="1" x14ac:dyDescent="0.25">
      <c r="A96" s="71"/>
      <c r="B96" s="82" t="s">
        <v>135</v>
      </c>
      <c r="C96" s="72"/>
      <c r="D96" s="72"/>
      <c r="E96" s="72"/>
      <c r="F96" s="72"/>
      <c r="G96" s="72"/>
      <c r="H96" s="72"/>
    </row>
    <row r="97" spans="1:8" s="76" customFormat="1" ht="15" customHeight="1" x14ac:dyDescent="0.25">
      <c r="A97" s="72"/>
      <c r="B97" s="84" t="s">
        <v>136</v>
      </c>
      <c r="C97" s="72"/>
      <c r="D97" s="72"/>
      <c r="E97" s="72"/>
      <c r="F97" s="72"/>
      <c r="G97" s="72"/>
      <c r="H97" s="72"/>
    </row>
    <row r="98" spans="1:8" s="76" customFormat="1" ht="15" customHeight="1" x14ac:dyDescent="0.25">
      <c r="A98" s="72"/>
      <c r="B98" s="84" t="s">
        <v>137</v>
      </c>
      <c r="C98" s="72"/>
      <c r="D98" s="72"/>
      <c r="E98" s="72"/>
      <c r="F98" s="72"/>
      <c r="G98" s="72"/>
      <c r="H98" s="72"/>
    </row>
    <row r="99" spans="1:8" s="76" customFormat="1" ht="15" customHeight="1" x14ac:dyDescent="0.25">
      <c r="A99" s="72"/>
      <c r="B99" s="84" t="s">
        <v>138</v>
      </c>
      <c r="C99" s="72"/>
      <c r="D99" s="72"/>
      <c r="E99" s="72"/>
      <c r="F99" s="72"/>
      <c r="G99" s="72"/>
      <c r="H99" s="72"/>
    </row>
    <row r="100" spans="1:8" s="73" customFormat="1" ht="15" customHeight="1" x14ac:dyDescent="0.25">
      <c r="A100" s="72"/>
      <c r="B100" s="81" t="s">
        <v>139</v>
      </c>
      <c r="C100" s="72"/>
      <c r="D100" s="72"/>
      <c r="E100" s="72"/>
      <c r="F100" s="72"/>
      <c r="G100" s="72"/>
      <c r="H100" s="72"/>
    </row>
    <row r="101" spans="1:8" s="73" customFormat="1" ht="15" customHeight="1" x14ac:dyDescent="0.25">
      <c r="A101" s="72"/>
      <c r="B101" s="82" t="s">
        <v>255</v>
      </c>
      <c r="C101" s="72"/>
      <c r="D101" s="72"/>
      <c r="E101" s="72"/>
      <c r="F101" s="72"/>
      <c r="G101" s="72"/>
      <c r="H101" s="72"/>
    </row>
    <row r="102" spans="1:8" s="73" customFormat="1" ht="15" customHeight="1" x14ac:dyDescent="0.25">
      <c r="A102" s="72"/>
      <c r="B102" s="82" t="s">
        <v>373</v>
      </c>
      <c r="C102" s="72"/>
      <c r="D102" s="72"/>
      <c r="E102" s="72"/>
      <c r="F102" s="72"/>
      <c r="G102" s="72"/>
      <c r="H102" s="72"/>
    </row>
    <row r="103" spans="1:8" s="73" customFormat="1" ht="15" customHeight="1" x14ac:dyDescent="0.25">
      <c r="A103" s="77" t="s">
        <v>140</v>
      </c>
      <c r="B103" s="116" t="s">
        <v>286</v>
      </c>
      <c r="C103" s="116"/>
      <c r="D103" s="116"/>
      <c r="E103" s="116"/>
      <c r="F103" s="116"/>
      <c r="G103" s="116"/>
      <c r="H103" s="116"/>
    </row>
    <row r="104" spans="1:8" s="73" customFormat="1" ht="15" customHeight="1" x14ac:dyDescent="0.25">
      <c r="A104" s="78"/>
      <c r="B104" s="85" t="s">
        <v>287</v>
      </c>
      <c r="C104" s="79"/>
      <c r="D104" s="79"/>
      <c r="E104" s="79"/>
      <c r="F104" s="79"/>
      <c r="G104" s="79"/>
      <c r="H104" s="79"/>
    </row>
    <row r="105" spans="1:8" s="73" customFormat="1" ht="15" customHeight="1" x14ac:dyDescent="0.25">
      <c r="A105" s="78" t="s">
        <v>141</v>
      </c>
      <c r="B105" s="79" t="s">
        <v>288</v>
      </c>
      <c r="C105" s="79"/>
      <c r="D105" s="79"/>
      <c r="E105" s="79"/>
      <c r="F105" s="79"/>
      <c r="G105" s="79"/>
      <c r="H105" s="79"/>
    </row>
    <row r="106" spans="1:8" s="73" customFormat="1" ht="15" customHeight="1" x14ac:dyDescent="0.25">
      <c r="A106" s="71"/>
      <c r="B106" s="82" t="s">
        <v>287</v>
      </c>
      <c r="C106" s="72"/>
      <c r="D106" s="72"/>
      <c r="E106" s="72"/>
      <c r="F106" s="72"/>
      <c r="G106" s="72"/>
      <c r="H106" s="72"/>
    </row>
    <row r="107" spans="1:8" s="80" customFormat="1" ht="15" customHeight="1" x14ac:dyDescent="0.25">
      <c r="A107" s="77" t="s">
        <v>142</v>
      </c>
      <c r="B107" s="116" t="s">
        <v>289</v>
      </c>
      <c r="C107" s="116"/>
      <c r="D107" s="116"/>
      <c r="E107" s="116"/>
      <c r="F107" s="116"/>
      <c r="G107" s="116"/>
      <c r="H107" s="116"/>
    </row>
    <row r="108" spans="1:8" s="73" customFormat="1" ht="15" customHeight="1" x14ac:dyDescent="0.25">
      <c r="A108" s="72"/>
      <c r="B108" s="82" t="s">
        <v>287</v>
      </c>
      <c r="C108" s="72"/>
      <c r="D108" s="72"/>
      <c r="E108" s="72"/>
      <c r="F108" s="72"/>
      <c r="G108" s="72"/>
      <c r="H108" s="72"/>
    </row>
    <row r="109" spans="1:8" s="73" customFormat="1" ht="15" customHeight="1" x14ac:dyDescent="0.25">
      <c r="A109" s="78" t="s">
        <v>143</v>
      </c>
      <c r="B109" s="72" t="s">
        <v>209</v>
      </c>
      <c r="C109" s="72"/>
      <c r="D109" s="72"/>
      <c r="E109" s="72"/>
      <c r="F109" s="72"/>
      <c r="G109" s="72"/>
      <c r="H109" s="72"/>
    </row>
    <row r="110" spans="1:8" s="73" customFormat="1" ht="15" customHeight="1" x14ac:dyDescent="0.25">
      <c r="A110" s="71"/>
      <c r="B110" s="82" t="s">
        <v>144</v>
      </c>
      <c r="C110" s="72"/>
      <c r="D110" s="72"/>
      <c r="E110" s="72"/>
      <c r="F110" s="72"/>
      <c r="G110" s="72"/>
      <c r="H110" s="72"/>
    </row>
    <row r="111" spans="1:8" s="72" customFormat="1" ht="15" customHeight="1" x14ac:dyDescent="0.25">
      <c r="A111" s="71"/>
      <c r="B111" s="82" t="s">
        <v>145</v>
      </c>
    </row>
    <row r="112" spans="1:8" s="72" customFormat="1" ht="15" customHeight="1" x14ac:dyDescent="0.25">
      <c r="A112" s="71" t="s">
        <v>146</v>
      </c>
      <c r="B112" s="79" t="s">
        <v>244</v>
      </c>
    </row>
    <row r="113" spans="1:2" s="72" customFormat="1" ht="15" customHeight="1" x14ac:dyDescent="0.25">
      <c r="A113" s="71"/>
      <c r="B113" s="82" t="s">
        <v>327</v>
      </c>
    </row>
    <row r="114" spans="1:2" s="72" customFormat="1" ht="15" customHeight="1" x14ac:dyDescent="0.25">
      <c r="A114" s="71"/>
      <c r="B114" s="82" t="s">
        <v>149</v>
      </c>
    </row>
    <row r="115" spans="1:2" s="72" customFormat="1" ht="15" customHeight="1" x14ac:dyDescent="0.25">
      <c r="A115" s="71"/>
      <c r="B115" s="82" t="s">
        <v>374</v>
      </c>
    </row>
    <row r="116" spans="1:2" s="72" customFormat="1" ht="15" customHeight="1" x14ac:dyDescent="0.25">
      <c r="A116" s="71"/>
      <c r="B116" s="82" t="s">
        <v>147</v>
      </c>
    </row>
    <row r="117" spans="1:2" s="72" customFormat="1" ht="15" customHeight="1" x14ac:dyDescent="0.25">
      <c r="A117" s="71"/>
      <c r="B117" s="82" t="s">
        <v>148</v>
      </c>
    </row>
    <row r="118" spans="1:2" s="72" customFormat="1" ht="15" customHeight="1" x14ac:dyDescent="0.25">
      <c r="A118" s="71"/>
      <c r="B118" s="82" t="s">
        <v>150</v>
      </c>
    </row>
    <row r="119" spans="1:2" s="72" customFormat="1" ht="15" customHeight="1" x14ac:dyDescent="0.25">
      <c r="A119" s="71" t="s">
        <v>151</v>
      </c>
      <c r="B119" s="72" t="s">
        <v>210</v>
      </c>
    </row>
    <row r="120" spans="1:2" s="79" customFormat="1" ht="15" customHeight="1" x14ac:dyDescent="0.25">
      <c r="A120" s="78"/>
      <c r="B120" s="85" t="s">
        <v>384</v>
      </c>
    </row>
    <row r="121" spans="1:2" s="79" customFormat="1" ht="15" customHeight="1" x14ac:dyDescent="0.25">
      <c r="A121" s="78"/>
      <c r="B121" s="85" t="s">
        <v>385</v>
      </c>
    </row>
    <row r="122" spans="1:2" s="79" customFormat="1" ht="15" customHeight="1" x14ac:dyDescent="0.25">
      <c r="A122" s="78"/>
      <c r="B122" s="85" t="s">
        <v>348</v>
      </c>
    </row>
    <row r="123" spans="1:2" s="79" customFormat="1" ht="15" customHeight="1" x14ac:dyDescent="0.25">
      <c r="A123" s="78"/>
      <c r="B123" s="85" t="s">
        <v>328</v>
      </c>
    </row>
    <row r="124" spans="1:2" s="79" customFormat="1" ht="15" customHeight="1" x14ac:dyDescent="0.25">
      <c r="A124" s="78"/>
      <c r="B124" s="85" t="s">
        <v>153</v>
      </c>
    </row>
    <row r="125" spans="1:2" s="79" customFormat="1" ht="15" customHeight="1" x14ac:dyDescent="0.25">
      <c r="A125" s="78"/>
      <c r="B125" s="85" t="s">
        <v>264</v>
      </c>
    </row>
    <row r="126" spans="1:2" s="79" customFormat="1" ht="15" customHeight="1" x14ac:dyDescent="0.25">
      <c r="A126" s="78"/>
      <c r="B126" s="85" t="s">
        <v>154</v>
      </c>
    </row>
    <row r="127" spans="1:2" s="79" customFormat="1" ht="15" customHeight="1" x14ac:dyDescent="0.25">
      <c r="A127" s="78"/>
      <c r="B127" s="85" t="s">
        <v>354</v>
      </c>
    </row>
    <row r="128" spans="1:2" s="79" customFormat="1" ht="15" customHeight="1" x14ac:dyDescent="0.25">
      <c r="A128" s="78"/>
      <c r="B128" s="85" t="s">
        <v>375</v>
      </c>
    </row>
    <row r="129" spans="1:2" s="79" customFormat="1" ht="15" customHeight="1" x14ac:dyDescent="0.25">
      <c r="A129" s="78"/>
      <c r="B129" s="85" t="s">
        <v>175</v>
      </c>
    </row>
    <row r="130" spans="1:2" s="79" customFormat="1" ht="15" customHeight="1" x14ac:dyDescent="0.25">
      <c r="A130" s="78"/>
      <c r="B130" s="85" t="s">
        <v>152</v>
      </c>
    </row>
    <row r="131" spans="1:2" s="72" customFormat="1" ht="15" customHeight="1" x14ac:dyDescent="0.25">
      <c r="A131" s="71"/>
      <c r="B131" s="82" t="s">
        <v>386</v>
      </c>
    </row>
    <row r="132" spans="1:2" s="72" customFormat="1" ht="15" customHeight="1" x14ac:dyDescent="0.25">
      <c r="A132" s="71" t="s">
        <v>155</v>
      </c>
      <c r="B132" s="72" t="s">
        <v>211</v>
      </c>
    </row>
    <row r="133" spans="1:2" s="79" customFormat="1" ht="15" customHeight="1" x14ac:dyDescent="0.25">
      <c r="A133" s="78"/>
      <c r="B133" s="85" t="s">
        <v>387</v>
      </c>
    </row>
    <row r="134" spans="1:2" s="79" customFormat="1" ht="15" customHeight="1" x14ac:dyDescent="0.25">
      <c r="A134" s="78"/>
      <c r="B134" s="85" t="s">
        <v>331</v>
      </c>
    </row>
    <row r="135" spans="1:2" s="79" customFormat="1" ht="15" customHeight="1" x14ac:dyDescent="0.25">
      <c r="A135" s="78"/>
      <c r="B135" s="85" t="s">
        <v>355</v>
      </c>
    </row>
    <row r="136" spans="1:2" s="79" customFormat="1" ht="15" customHeight="1" x14ac:dyDescent="0.25">
      <c r="A136" s="78"/>
      <c r="B136" s="85" t="s">
        <v>390</v>
      </c>
    </row>
    <row r="137" spans="1:2" s="79" customFormat="1" ht="15" customHeight="1" x14ac:dyDescent="0.25">
      <c r="A137" s="78"/>
      <c r="B137" s="85" t="s">
        <v>389</v>
      </c>
    </row>
    <row r="138" spans="1:2" s="79" customFormat="1" ht="15" customHeight="1" x14ac:dyDescent="0.25">
      <c r="A138" s="78"/>
      <c r="B138" s="85" t="s">
        <v>157</v>
      </c>
    </row>
    <row r="139" spans="1:2" s="79" customFormat="1" ht="15" customHeight="1" x14ac:dyDescent="0.25">
      <c r="A139" s="78"/>
      <c r="B139" s="85" t="s">
        <v>158</v>
      </c>
    </row>
    <row r="140" spans="1:2" s="79" customFormat="1" ht="15" customHeight="1" x14ac:dyDescent="0.25">
      <c r="A140" s="78"/>
      <c r="B140" s="85" t="s">
        <v>388</v>
      </c>
    </row>
    <row r="141" spans="1:2" s="79" customFormat="1" ht="15" customHeight="1" x14ac:dyDescent="0.25">
      <c r="A141" s="78"/>
      <c r="B141" s="85" t="s">
        <v>156</v>
      </c>
    </row>
    <row r="142" spans="1:2" s="79" customFormat="1" ht="15" customHeight="1" x14ac:dyDescent="0.25">
      <c r="A142" s="78"/>
      <c r="B142" s="85" t="s">
        <v>356</v>
      </c>
    </row>
    <row r="143" spans="1:2" s="79" customFormat="1" ht="15" customHeight="1" x14ac:dyDescent="0.25">
      <c r="A143" s="78"/>
      <c r="B143" s="85" t="s">
        <v>332</v>
      </c>
    </row>
    <row r="144" spans="1:2" s="79" customFormat="1" ht="15" customHeight="1" x14ac:dyDescent="0.25">
      <c r="A144" s="78"/>
      <c r="B144" s="85" t="s">
        <v>329</v>
      </c>
    </row>
    <row r="145" spans="1:8" s="80" customFormat="1" ht="15" customHeight="1" x14ac:dyDescent="0.25">
      <c r="A145" s="79"/>
      <c r="B145" s="85" t="s">
        <v>330</v>
      </c>
      <c r="C145" s="79"/>
      <c r="D145" s="79"/>
      <c r="E145" s="79"/>
      <c r="F145" s="79"/>
      <c r="G145" s="79"/>
      <c r="H145" s="79"/>
    </row>
    <row r="146" spans="1:8" s="73" customFormat="1" ht="15" customHeight="1" x14ac:dyDescent="0.25">
      <c r="A146" s="72"/>
      <c r="B146" s="82" t="s">
        <v>391</v>
      </c>
      <c r="C146" s="72"/>
      <c r="D146" s="72"/>
      <c r="E146" s="72"/>
      <c r="F146" s="72"/>
      <c r="G146" s="72"/>
      <c r="H146" s="72"/>
    </row>
    <row r="147" spans="1:8" s="72" customFormat="1" ht="15" customHeight="1" x14ac:dyDescent="0.25">
      <c r="A147" s="71" t="s">
        <v>160</v>
      </c>
      <c r="B147" s="72" t="s">
        <v>212</v>
      </c>
    </row>
    <row r="148" spans="1:8" s="72" customFormat="1" ht="15" customHeight="1" x14ac:dyDescent="0.25">
      <c r="A148" s="71"/>
      <c r="B148" s="82" t="s">
        <v>161</v>
      </c>
    </row>
    <row r="149" spans="1:8" s="72" customFormat="1" ht="15" customHeight="1" x14ac:dyDescent="0.25">
      <c r="A149" s="71"/>
      <c r="B149" s="82" t="s">
        <v>333</v>
      </c>
    </row>
    <row r="150" spans="1:8" s="72" customFormat="1" ht="15" customHeight="1" x14ac:dyDescent="0.25">
      <c r="A150" s="71"/>
      <c r="B150" s="82" t="s">
        <v>334</v>
      </c>
    </row>
    <row r="151" spans="1:8" s="72" customFormat="1" ht="15" customHeight="1" x14ac:dyDescent="0.25">
      <c r="A151" s="71"/>
      <c r="B151" s="82" t="s">
        <v>265</v>
      </c>
    </row>
    <row r="152" spans="1:8" s="72" customFormat="1" ht="15" customHeight="1" x14ac:dyDescent="0.25">
      <c r="A152" s="71"/>
      <c r="B152" s="82" t="s">
        <v>159</v>
      </c>
    </row>
    <row r="153" spans="1:8" s="72" customFormat="1" ht="15" customHeight="1" x14ac:dyDescent="0.25">
      <c r="A153" s="71"/>
      <c r="B153" s="82" t="s">
        <v>164</v>
      </c>
    </row>
    <row r="154" spans="1:8" s="72" customFormat="1" ht="15" customHeight="1" x14ac:dyDescent="0.25">
      <c r="A154" s="71"/>
      <c r="B154" s="82" t="s">
        <v>377</v>
      </c>
    </row>
    <row r="155" spans="1:8" s="72" customFormat="1" ht="15" customHeight="1" x14ac:dyDescent="0.25">
      <c r="A155" s="71"/>
      <c r="B155" s="82" t="s">
        <v>171</v>
      </c>
    </row>
    <row r="156" spans="1:8" s="72" customFormat="1" ht="15" customHeight="1" x14ac:dyDescent="0.25">
      <c r="A156" s="71"/>
      <c r="B156" s="82" t="s">
        <v>168</v>
      </c>
    </row>
    <row r="157" spans="1:8" s="72" customFormat="1" ht="15" customHeight="1" x14ac:dyDescent="0.25">
      <c r="A157" s="71"/>
      <c r="B157" s="82" t="s">
        <v>257</v>
      </c>
    </row>
    <row r="158" spans="1:8" s="72" customFormat="1" ht="15" customHeight="1" x14ac:dyDescent="0.25">
      <c r="A158" s="71"/>
      <c r="B158" s="82" t="s">
        <v>174</v>
      </c>
    </row>
    <row r="159" spans="1:8" s="72" customFormat="1" ht="15" customHeight="1" x14ac:dyDescent="0.25">
      <c r="A159" s="71"/>
      <c r="B159" s="82" t="s">
        <v>340</v>
      </c>
    </row>
    <row r="160" spans="1:8" s="72" customFormat="1" ht="15" customHeight="1" x14ac:dyDescent="0.25">
      <c r="A160" s="71"/>
      <c r="B160" s="82" t="s">
        <v>166</v>
      </c>
    </row>
    <row r="161" spans="1:2" s="72" customFormat="1" ht="15" customHeight="1" x14ac:dyDescent="0.25">
      <c r="A161" s="71"/>
      <c r="B161" s="82" t="s">
        <v>337</v>
      </c>
    </row>
    <row r="162" spans="1:2" s="72" customFormat="1" ht="15" customHeight="1" x14ac:dyDescent="0.25">
      <c r="A162" s="71"/>
      <c r="B162" s="82" t="s">
        <v>169</v>
      </c>
    </row>
    <row r="163" spans="1:2" s="72" customFormat="1" ht="15" customHeight="1" x14ac:dyDescent="0.25">
      <c r="A163" s="71"/>
      <c r="B163" s="82" t="s">
        <v>376</v>
      </c>
    </row>
    <row r="164" spans="1:2" s="72" customFormat="1" ht="15" customHeight="1" x14ac:dyDescent="0.25">
      <c r="A164" s="71"/>
      <c r="B164" s="82" t="s">
        <v>378</v>
      </c>
    </row>
    <row r="165" spans="1:2" s="72" customFormat="1" ht="15" customHeight="1" x14ac:dyDescent="0.25">
      <c r="A165" s="71"/>
      <c r="B165" s="82" t="s">
        <v>165</v>
      </c>
    </row>
    <row r="166" spans="1:2" s="72" customFormat="1" ht="15" customHeight="1" x14ac:dyDescent="0.25">
      <c r="A166" s="71"/>
      <c r="B166" s="82" t="s">
        <v>173</v>
      </c>
    </row>
    <row r="167" spans="1:2" s="72" customFormat="1" ht="15" customHeight="1" x14ac:dyDescent="0.25">
      <c r="A167" s="71"/>
      <c r="B167" s="82" t="s">
        <v>170</v>
      </c>
    </row>
    <row r="168" spans="1:2" s="72" customFormat="1" ht="15" customHeight="1" x14ac:dyDescent="0.25">
      <c r="A168" s="71"/>
      <c r="B168" s="82" t="s">
        <v>336</v>
      </c>
    </row>
    <row r="169" spans="1:2" s="72" customFormat="1" ht="15" customHeight="1" x14ac:dyDescent="0.25">
      <c r="A169" s="71"/>
      <c r="B169" s="82" t="s">
        <v>338</v>
      </c>
    </row>
    <row r="170" spans="1:2" s="72" customFormat="1" ht="15" customHeight="1" x14ac:dyDescent="0.25">
      <c r="A170" s="71"/>
      <c r="B170" s="82" t="s">
        <v>163</v>
      </c>
    </row>
    <row r="171" spans="1:2" s="72" customFormat="1" ht="15" customHeight="1" x14ac:dyDescent="0.25">
      <c r="A171" s="71"/>
      <c r="B171" s="82" t="s">
        <v>256</v>
      </c>
    </row>
    <row r="172" spans="1:2" s="72" customFormat="1" ht="15" customHeight="1" x14ac:dyDescent="0.25">
      <c r="A172" s="71"/>
      <c r="B172" s="82" t="s">
        <v>339</v>
      </c>
    </row>
    <row r="173" spans="1:2" s="72" customFormat="1" ht="15" customHeight="1" x14ac:dyDescent="0.25">
      <c r="A173" s="71"/>
      <c r="B173" s="82" t="s">
        <v>172</v>
      </c>
    </row>
    <row r="174" spans="1:2" s="72" customFormat="1" ht="15" customHeight="1" x14ac:dyDescent="0.25">
      <c r="A174" s="71"/>
      <c r="B174" s="82" t="s">
        <v>162</v>
      </c>
    </row>
    <row r="175" spans="1:2" s="72" customFormat="1" ht="15" customHeight="1" x14ac:dyDescent="0.25">
      <c r="A175" s="71"/>
      <c r="B175" s="82" t="s">
        <v>341</v>
      </c>
    </row>
    <row r="176" spans="1:2" s="72" customFormat="1" ht="15" customHeight="1" x14ac:dyDescent="0.25">
      <c r="A176" s="71"/>
      <c r="B176" s="82" t="s">
        <v>335</v>
      </c>
    </row>
    <row r="177" spans="1:8" s="72" customFormat="1" ht="15" customHeight="1" x14ac:dyDescent="0.25">
      <c r="A177" s="71"/>
      <c r="B177" s="82" t="s">
        <v>167</v>
      </c>
    </row>
    <row r="178" spans="1:8" s="72" customFormat="1" ht="15" customHeight="1" x14ac:dyDescent="0.25">
      <c r="A178" s="71" t="s">
        <v>176</v>
      </c>
      <c r="B178" s="72" t="s">
        <v>213</v>
      </c>
    </row>
    <row r="179" spans="1:8" s="72" customFormat="1" ht="15" customHeight="1" x14ac:dyDescent="0.25">
      <c r="A179" s="71"/>
      <c r="B179" s="82" t="s">
        <v>178</v>
      </c>
    </row>
    <row r="180" spans="1:8" s="72" customFormat="1" ht="15" customHeight="1" x14ac:dyDescent="0.25">
      <c r="A180" s="71"/>
      <c r="B180" s="82" t="s">
        <v>179</v>
      </c>
    </row>
    <row r="181" spans="1:8" s="72" customFormat="1" ht="15" customHeight="1" x14ac:dyDescent="0.25">
      <c r="A181" s="71"/>
      <c r="B181" s="82" t="s">
        <v>177</v>
      </c>
    </row>
    <row r="182" spans="1:8" s="72" customFormat="1" ht="15" customHeight="1" x14ac:dyDescent="0.25">
      <c r="A182" s="71"/>
      <c r="B182" s="82" t="s">
        <v>180</v>
      </c>
    </row>
    <row r="183" spans="1:8" s="72" customFormat="1" ht="15" customHeight="1" x14ac:dyDescent="0.25">
      <c r="A183" s="71"/>
      <c r="B183" s="82" t="s">
        <v>182</v>
      </c>
    </row>
    <row r="184" spans="1:8" s="73" customFormat="1" ht="15" customHeight="1" x14ac:dyDescent="0.25">
      <c r="A184" s="71"/>
      <c r="B184" s="82" t="s">
        <v>181</v>
      </c>
      <c r="C184" s="72"/>
      <c r="D184" s="72"/>
      <c r="E184" s="72"/>
      <c r="F184" s="72"/>
      <c r="G184" s="72"/>
      <c r="H184" s="72"/>
    </row>
    <row r="185" spans="1:8" s="73" customFormat="1" ht="15" customHeight="1" x14ac:dyDescent="0.25">
      <c r="A185" s="71" t="s">
        <v>183</v>
      </c>
      <c r="B185" s="115" t="s">
        <v>245</v>
      </c>
      <c r="C185" s="115"/>
      <c r="D185" s="115"/>
      <c r="E185" s="115"/>
      <c r="F185" s="115"/>
      <c r="G185" s="115"/>
      <c r="H185" s="115"/>
    </row>
    <row r="186" spans="1:8" s="73" customFormat="1" ht="15" customHeight="1" x14ac:dyDescent="0.25">
      <c r="A186" s="72"/>
      <c r="B186" s="82" t="s">
        <v>188</v>
      </c>
      <c r="C186" s="72"/>
      <c r="D186" s="72"/>
      <c r="E186" s="72"/>
      <c r="F186" s="72"/>
      <c r="G186" s="72"/>
      <c r="H186" s="72"/>
    </row>
    <row r="187" spans="1:8" s="73" customFormat="1" ht="15" customHeight="1" x14ac:dyDescent="0.25">
      <c r="A187" s="71"/>
      <c r="B187" s="82" t="s">
        <v>184</v>
      </c>
      <c r="C187" s="72"/>
      <c r="D187" s="72"/>
      <c r="E187" s="72"/>
      <c r="F187" s="72"/>
      <c r="G187" s="72"/>
      <c r="H187" s="72"/>
    </row>
    <row r="188" spans="1:8" s="73" customFormat="1" ht="15" customHeight="1" x14ac:dyDescent="0.25">
      <c r="A188" s="71"/>
      <c r="B188" s="82" t="s">
        <v>186</v>
      </c>
      <c r="C188" s="72"/>
      <c r="D188" s="72"/>
      <c r="E188" s="72"/>
      <c r="F188" s="72"/>
      <c r="G188" s="72"/>
      <c r="H188" s="72"/>
    </row>
    <row r="189" spans="1:8" s="73" customFormat="1" ht="15" customHeight="1" x14ac:dyDescent="0.25">
      <c r="A189" s="71"/>
      <c r="B189" s="82" t="s">
        <v>185</v>
      </c>
      <c r="C189" s="72"/>
      <c r="D189" s="72"/>
      <c r="E189" s="72"/>
      <c r="F189" s="72"/>
      <c r="G189" s="72"/>
      <c r="H189" s="72"/>
    </row>
    <row r="190" spans="1:8" s="73" customFormat="1" ht="15" customHeight="1" x14ac:dyDescent="0.25">
      <c r="A190" s="71"/>
      <c r="B190" s="82" t="s">
        <v>392</v>
      </c>
      <c r="C190" s="72"/>
      <c r="D190" s="72"/>
      <c r="E190" s="72"/>
      <c r="F190" s="72"/>
      <c r="G190" s="72"/>
      <c r="H190" s="72"/>
    </row>
    <row r="191" spans="1:8" s="73" customFormat="1" ht="15" customHeight="1" x14ac:dyDescent="0.25">
      <c r="A191" s="72"/>
      <c r="B191" s="82" t="s">
        <v>187</v>
      </c>
      <c r="C191" s="72"/>
      <c r="D191" s="72"/>
      <c r="E191" s="72"/>
      <c r="F191" s="72"/>
      <c r="G191" s="72"/>
      <c r="H191" s="72"/>
    </row>
    <row r="192" spans="1:8" s="73" customFormat="1" ht="15" customHeight="1" x14ac:dyDescent="0.25">
      <c r="A192" s="71"/>
      <c r="B192" s="82" t="s">
        <v>342</v>
      </c>
      <c r="C192" s="72"/>
      <c r="D192" s="72"/>
      <c r="E192" s="72"/>
      <c r="F192" s="72"/>
      <c r="G192" s="72"/>
      <c r="H192" s="72"/>
    </row>
    <row r="193" spans="1:8" s="73" customFormat="1" ht="15" customHeight="1" x14ac:dyDescent="0.25">
      <c r="A193" s="71" t="s">
        <v>189</v>
      </c>
      <c r="B193" s="72" t="s">
        <v>214</v>
      </c>
      <c r="C193" s="72"/>
      <c r="D193" s="72"/>
      <c r="E193" s="72"/>
      <c r="F193" s="72"/>
      <c r="G193" s="72"/>
      <c r="H193" s="72"/>
    </row>
    <row r="194" spans="1:8" s="73" customFormat="1" ht="15" customHeight="1" x14ac:dyDescent="0.25">
      <c r="A194" s="71"/>
      <c r="B194" s="82" t="s">
        <v>190</v>
      </c>
      <c r="C194" s="72"/>
      <c r="D194" s="72"/>
      <c r="E194" s="72"/>
      <c r="F194" s="72"/>
      <c r="G194" s="72"/>
      <c r="H194" s="72"/>
    </row>
    <row r="195" spans="1:8" s="46" customFormat="1" ht="15" customHeight="1" x14ac:dyDescent="0.25">
      <c r="A195" s="100" t="s">
        <v>191</v>
      </c>
      <c r="B195" s="110" t="s">
        <v>358</v>
      </c>
      <c r="C195" s="110"/>
      <c r="D195" s="110"/>
      <c r="E195" s="110"/>
      <c r="F195" s="110"/>
      <c r="G195" s="110"/>
      <c r="H195" s="110"/>
    </row>
    <row r="196" spans="1:8" s="49" customFormat="1" ht="15" customHeight="1" x14ac:dyDescent="0.25">
      <c r="A196" s="44"/>
      <c r="B196" s="70" t="s">
        <v>192</v>
      </c>
      <c r="C196" s="45"/>
      <c r="D196" s="45"/>
      <c r="E196" s="45"/>
      <c r="F196" s="45"/>
      <c r="G196" s="45"/>
      <c r="H196" s="45"/>
    </row>
    <row r="197" spans="1:8" s="49" customFormat="1" ht="15" customHeight="1" x14ac:dyDescent="0.25">
      <c r="A197" s="44"/>
      <c r="B197" s="70" t="s">
        <v>357</v>
      </c>
      <c r="C197" s="45"/>
      <c r="D197" s="45"/>
      <c r="E197" s="45"/>
      <c r="F197" s="45"/>
      <c r="G197" s="45"/>
      <c r="H197" s="45"/>
    </row>
    <row r="198" spans="1:8" s="49" customFormat="1" ht="15" customHeight="1" x14ac:dyDescent="0.25">
      <c r="A198" s="44"/>
      <c r="B198" s="70" t="s">
        <v>345</v>
      </c>
      <c r="C198" s="45"/>
      <c r="D198" s="45"/>
      <c r="E198" s="45"/>
      <c r="F198" s="45"/>
      <c r="G198" s="45"/>
      <c r="H198" s="45"/>
    </row>
    <row r="199" spans="1:8" s="49" customFormat="1" ht="15" customHeight="1" x14ac:dyDescent="0.25">
      <c r="A199" s="44"/>
      <c r="B199" s="70" t="s">
        <v>344</v>
      </c>
      <c r="C199" s="45"/>
      <c r="D199" s="45"/>
      <c r="E199" s="45"/>
      <c r="F199" s="45"/>
      <c r="G199" s="45"/>
      <c r="H199" s="45"/>
    </row>
    <row r="200" spans="1:8" s="46" customFormat="1" ht="30" customHeight="1" x14ac:dyDescent="0.25">
      <c r="A200" s="101" t="s">
        <v>349</v>
      </c>
      <c r="B200" s="110" t="s">
        <v>246</v>
      </c>
      <c r="C200" s="110"/>
      <c r="D200" s="110"/>
      <c r="E200" s="110"/>
      <c r="F200" s="110"/>
      <c r="G200" s="110"/>
      <c r="H200" s="110"/>
    </row>
    <row r="201" spans="1:8" s="49" customFormat="1" ht="18" customHeight="1" x14ac:dyDescent="0.25">
      <c r="A201" s="48"/>
      <c r="B201" s="70"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3" zoomScaleNormal="100" workbookViewId="0">
      <selection activeCell="G32" sqref="G32"/>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October 31, 2022</v>
      </c>
      <c r="B3" s="109"/>
      <c r="C3" s="109"/>
      <c r="D3" s="109"/>
      <c r="E3" s="109"/>
      <c r="F3" s="109"/>
      <c r="G3" s="109"/>
      <c r="H3" s="109"/>
      <c r="I3" s="109"/>
      <c r="J3" s="109"/>
    </row>
    <row r="4" spans="1:11" ht="3.95" customHeight="1" x14ac:dyDescent="0.25"/>
    <row r="5" spans="1:11" x14ac:dyDescent="0.25">
      <c r="A5" s="4" t="s">
        <v>198</v>
      </c>
    </row>
    <row r="6" spans="1:11" s="1" customFormat="1" x14ac:dyDescent="0.25">
      <c r="A6" s="4"/>
      <c r="B6" s="106"/>
      <c r="C6" s="87"/>
      <c r="D6" s="20"/>
      <c r="E6" s="94"/>
      <c r="F6" s="94" t="s">
        <v>36</v>
      </c>
      <c r="G6" s="94"/>
      <c r="H6" s="94" t="s">
        <v>37</v>
      </c>
      <c r="I6" s="94"/>
      <c r="J6" s="94" t="s">
        <v>38</v>
      </c>
      <c r="K6" s="11"/>
    </row>
    <row r="7" spans="1:11" s="1" customFormat="1" x14ac:dyDescent="0.25">
      <c r="A7" s="4"/>
      <c r="B7" s="106" t="s">
        <v>32</v>
      </c>
      <c r="C7" s="87"/>
      <c r="D7" s="20" t="s">
        <v>34</v>
      </c>
      <c r="E7" s="94"/>
      <c r="F7" s="94" t="s">
        <v>32</v>
      </c>
      <c r="G7" s="94"/>
      <c r="H7" s="94" t="s">
        <v>34</v>
      </c>
      <c r="I7" s="94"/>
      <c r="J7" s="21">
        <f>+'Revenues, Expenditures, Changes'!J8</f>
        <v>44500</v>
      </c>
      <c r="K7" s="11"/>
    </row>
    <row r="8" spans="1:11" s="1" customFormat="1" x14ac:dyDescent="0.25">
      <c r="A8" s="4"/>
      <c r="B8" s="22" t="s">
        <v>33</v>
      </c>
      <c r="C8" s="87"/>
      <c r="D8" s="28" t="s">
        <v>35</v>
      </c>
      <c r="E8" s="94"/>
      <c r="F8" s="22" t="s">
        <v>33</v>
      </c>
      <c r="G8" s="94"/>
      <c r="H8" s="24">
        <f>+'Revenues, Expenditures, Changes'!H9</f>
        <v>44500</v>
      </c>
      <c r="I8" s="94"/>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1224504</v>
      </c>
      <c r="E10" s="4"/>
      <c r="F10" s="3">
        <f>+(D10-B10)/B10+1</f>
        <v>0.24000056447477969</v>
      </c>
      <c r="G10" s="4"/>
      <c r="H10" s="37">
        <v>1224504</v>
      </c>
      <c r="I10" s="4"/>
      <c r="J10" s="3">
        <f t="shared" ref="J10" si="0">+(D10-H10)/H10+1</f>
        <v>1</v>
      </c>
      <c r="K10" s="93"/>
    </row>
    <row r="11" spans="1:11" s="1" customFormat="1" x14ac:dyDescent="0.25">
      <c r="A11" s="4" t="s">
        <v>92</v>
      </c>
      <c r="B11" s="7"/>
      <c r="C11" s="6"/>
      <c r="D11" s="37"/>
      <c r="E11" s="4"/>
      <c r="F11" s="3"/>
      <c r="G11" s="4"/>
      <c r="H11" s="37"/>
      <c r="I11" s="4"/>
      <c r="J11" s="3"/>
      <c r="K11" s="11"/>
    </row>
    <row r="12" spans="1:11" s="1" customFormat="1" x14ac:dyDescent="0.25">
      <c r="A12" s="10" t="s">
        <v>93</v>
      </c>
      <c r="B12" s="6">
        <v>742801</v>
      </c>
      <c r="C12" s="6"/>
      <c r="D12" s="5">
        <v>248424</v>
      </c>
      <c r="E12" s="4"/>
      <c r="F12" s="3">
        <f>+(D12-B12)/B12+1</f>
        <v>0.33444219918928486</v>
      </c>
      <c r="G12" s="4"/>
      <c r="H12" s="5">
        <v>248424</v>
      </c>
      <c r="I12" s="4"/>
      <c r="J12" s="3">
        <f t="shared" ref="J12:J13" si="1">+(D12-H12)/H12+1</f>
        <v>1</v>
      </c>
      <c r="K12" s="11"/>
    </row>
    <row r="13" spans="1:11" s="1" customFormat="1" x14ac:dyDescent="0.25">
      <c r="A13" s="10" t="s">
        <v>94</v>
      </c>
      <c r="B13" s="6">
        <v>46598</v>
      </c>
      <c r="C13" s="6"/>
      <c r="D13" s="5">
        <v>85713.82</v>
      </c>
      <c r="E13" s="4"/>
      <c r="F13" s="3">
        <f>+(D13-B13)/B13+1</f>
        <v>1.8394313060646381</v>
      </c>
      <c r="G13" s="4"/>
      <c r="H13" s="5">
        <v>82971.83</v>
      </c>
      <c r="I13" s="4"/>
      <c r="J13" s="3">
        <f t="shared" si="1"/>
        <v>1.0330472402500945</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13011959</v>
      </c>
      <c r="C15" s="6"/>
      <c r="D15" s="5">
        <v>23171.84</v>
      </c>
      <c r="E15" s="4"/>
      <c r="F15" s="3">
        <f>+(D15-B15)/B15+1</f>
        <v>1.7808110216147588E-3</v>
      </c>
      <c r="G15" s="4"/>
      <c r="H15" s="5">
        <v>47771.73</v>
      </c>
      <c r="I15" s="4"/>
      <c r="J15" s="3">
        <f t="shared" ref="J15" si="2">+(D15-H15)/H15+1</f>
        <v>0.48505339873603071</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1655524+158700+1208740+107065+49284+290+1029010</f>
        <v>4208613</v>
      </c>
      <c r="C18" s="6"/>
      <c r="D18" s="5">
        <v>1759528.86</v>
      </c>
      <c r="E18" s="4"/>
      <c r="F18" s="3">
        <f>+(D18-B18)/B18+1</f>
        <v>0.41807808415741721</v>
      </c>
      <c r="G18" s="4"/>
      <c r="H18" s="5">
        <v>1728996.08</v>
      </c>
      <c r="I18" s="4"/>
      <c r="J18" s="3">
        <f t="shared" ref="J18:J22" si="3">+(D18-H18)/H18+1</f>
        <v>1.0176592534553346</v>
      </c>
      <c r="K18" s="11"/>
    </row>
    <row r="19" spans="1:11" s="1" customFormat="1" x14ac:dyDescent="0.25">
      <c r="A19" s="10" t="s">
        <v>43</v>
      </c>
      <c r="B19" s="6">
        <f>493885+153545+166175+21275+121600+251750+5265</f>
        <v>1213495</v>
      </c>
      <c r="C19" s="6"/>
      <c r="D19" s="5">
        <v>276246.01</v>
      </c>
      <c r="E19" s="4"/>
      <c r="F19" s="3">
        <f>+(D19-B19)/B19+1</f>
        <v>0.22764495115348637</v>
      </c>
      <c r="G19" s="4"/>
      <c r="H19" s="5">
        <v>369877.7</v>
      </c>
      <c r="I19" s="4"/>
      <c r="J19" s="3">
        <f t="shared" si="3"/>
        <v>0.7468577045872189</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4996505</v>
      </c>
      <c r="C22" s="6"/>
      <c r="D22" s="5">
        <v>2018799.97</v>
      </c>
      <c r="E22" s="4"/>
      <c r="F22" s="3">
        <f>+(D22-B22)/B22+1</f>
        <v>0.40404241965133625</v>
      </c>
      <c r="G22" s="4"/>
      <c r="H22" s="5">
        <v>2069911.77</v>
      </c>
      <c r="I22" s="4"/>
      <c r="J22" s="3">
        <f t="shared" si="3"/>
        <v>0.97530725669529383</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-4686.3900000000003</v>
      </c>
      <c r="E25" s="4"/>
      <c r="F25" s="3">
        <f>+(D25-B25)/B25+1</f>
        <v>1.562130000000006E-2</v>
      </c>
      <c r="G25" s="4"/>
      <c r="H25" s="5">
        <v>-50372.51</v>
      </c>
      <c r="I25" s="4"/>
      <c r="J25" s="3">
        <f t="shared" ref="J25:J30" si="4">+(D25-H25)/H25+1</f>
        <v>9.3034673078629559E-2</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462275</v>
      </c>
      <c r="C27" s="6"/>
      <c r="D27" s="5">
        <v>134285.4</v>
      </c>
      <c r="E27" s="4"/>
      <c r="F27" s="3">
        <f>+(D27-B27)/B27+1</f>
        <v>0.29048812936022939</v>
      </c>
      <c r="G27" s="4"/>
      <c r="H27" s="5">
        <v>121492.16</v>
      </c>
      <c r="I27" s="4"/>
      <c r="J27" s="3">
        <f t="shared" si="4"/>
        <v>1.1053009511066392</v>
      </c>
      <c r="K27" s="11"/>
    </row>
    <row r="28" spans="1:11" s="1" customFormat="1" x14ac:dyDescent="0.25">
      <c r="A28" s="4" t="s">
        <v>47</v>
      </c>
      <c r="B28" s="6">
        <v>190000</v>
      </c>
      <c r="C28" s="6"/>
      <c r="D28" s="5">
        <v>47387.17</v>
      </c>
      <c r="E28" s="4"/>
      <c r="F28" s="3">
        <f>+(D28-B28)/B28+1</f>
        <v>0.24940615789473675</v>
      </c>
      <c r="G28" s="4"/>
      <c r="H28" s="5">
        <v>4990.78</v>
      </c>
      <c r="I28" s="4"/>
      <c r="J28" s="3">
        <f t="shared" si="4"/>
        <v>9.4949426742913943</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198702-87352</f>
        <v>111350</v>
      </c>
      <c r="C30" s="6"/>
      <c r="D30" s="5">
        <v>10778.77</v>
      </c>
      <c r="E30" s="4"/>
      <c r="F30" s="3">
        <f>+(D30-B30)/B30+1</f>
        <v>9.6800808262236249E-2</v>
      </c>
      <c r="G30" s="4"/>
      <c r="H30" s="5">
        <v>1257196.21</v>
      </c>
      <c r="I30" s="4"/>
      <c r="J30" s="3">
        <f t="shared" si="4"/>
        <v>8.5736577268237246E-3</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175420</v>
      </c>
      <c r="C35" s="6"/>
      <c r="D35" s="38">
        <v>22020.5</v>
      </c>
      <c r="E35" s="4"/>
      <c r="F35" s="3">
        <f>+(D35-B35)/B35+1</f>
        <v>0.12553015619655683</v>
      </c>
      <c r="G35" s="4"/>
      <c r="H35" s="38">
        <v>1908.28</v>
      </c>
      <c r="I35" s="4"/>
      <c r="J35" s="3">
        <f t="shared" ref="J35:J36" si="8">+(D35-H35)/H35+1</f>
        <v>11.539449137443142</v>
      </c>
      <c r="K35" s="43"/>
    </row>
    <row r="36" spans="1:11" s="1" customFormat="1" ht="16.5" x14ac:dyDescent="0.35">
      <c r="A36" s="87" t="s">
        <v>55</v>
      </c>
      <c r="B36" s="26">
        <f>SUM(B10:B35)</f>
        <v>29741104</v>
      </c>
      <c r="C36" s="6"/>
      <c r="D36" s="8">
        <f>SUM(D10:D35)</f>
        <v>5846173.9500000002</v>
      </c>
      <c r="E36" s="4"/>
      <c r="F36" s="3">
        <f>+(D36-B36)/B36+1</f>
        <v>0.19656882777451701</v>
      </c>
      <c r="G36" s="4"/>
      <c r="H36" s="8">
        <f>SUM(H10:H35)</f>
        <v>7107672.0300000012</v>
      </c>
      <c r="I36" s="4"/>
      <c r="J36" s="3">
        <f t="shared" si="8"/>
        <v>0.8225159975480747</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11909864</v>
      </c>
      <c r="C39" s="6"/>
      <c r="D39" s="97">
        <v>1989141.87</v>
      </c>
      <c r="E39" s="4"/>
      <c r="F39" s="3">
        <f t="shared" ref="F39:F49" si="9">+(D39-B39)/B39+1</f>
        <v>0.16701633788597425</v>
      </c>
      <c r="G39" s="4"/>
      <c r="H39" s="97">
        <v>1937276.96</v>
      </c>
      <c r="I39" s="4"/>
      <c r="J39" s="3">
        <f t="shared" ref="J39:J50" si="10">+(D39-H39)/H39+1</f>
        <v>1.0267720677378005</v>
      </c>
      <c r="K39" s="11"/>
    </row>
    <row r="40" spans="1:11" s="1" customFormat="1" x14ac:dyDescent="0.25">
      <c r="A40" s="4" t="s">
        <v>58</v>
      </c>
      <c r="B40" s="6">
        <v>308910</v>
      </c>
      <c r="C40" s="6"/>
      <c r="D40" s="97">
        <v>34800.949999999997</v>
      </c>
      <c r="E40" s="4"/>
      <c r="F40" s="3">
        <f t="shared" si="9"/>
        <v>0.11265724644718533</v>
      </c>
      <c r="G40" s="4"/>
      <c r="H40" s="97">
        <v>33885.99</v>
      </c>
      <c r="I40" s="4"/>
      <c r="J40" s="3">
        <f t="shared" si="10"/>
        <v>1.0270011293752963</v>
      </c>
      <c r="K40" s="11"/>
    </row>
    <row r="41" spans="1:11" s="1" customFormat="1" x14ac:dyDescent="0.25">
      <c r="A41" s="4" t="s">
        <v>59</v>
      </c>
      <c r="B41" s="6">
        <v>3341361</v>
      </c>
      <c r="C41" s="6"/>
      <c r="D41" s="97">
        <v>612904.6</v>
      </c>
      <c r="E41" s="4"/>
      <c r="F41" s="3">
        <f t="shared" si="9"/>
        <v>0.18342962643066707</v>
      </c>
      <c r="G41" s="4"/>
      <c r="H41" s="97">
        <v>624516.77</v>
      </c>
      <c r="I41" s="4"/>
      <c r="J41" s="3">
        <f t="shared" si="10"/>
        <v>0.98140615183159929</v>
      </c>
      <c r="K41" s="11"/>
    </row>
    <row r="42" spans="1:11" s="1" customFormat="1" x14ac:dyDescent="0.25">
      <c r="A42" s="4" t="s">
        <v>60</v>
      </c>
      <c r="B42" s="6">
        <v>2517282</v>
      </c>
      <c r="C42" s="6"/>
      <c r="D42" s="97">
        <v>469952.1</v>
      </c>
      <c r="E42" s="4"/>
      <c r="F42" s="3">
        <f t="shared" si="9"/>
        <v>0.18669028738138993</v>
      </c>
      <c r="G42" s="4"/>
      <c r="H42" s="97">
        <v>399783.52</v>
      </c>
      <c r="I42" s="4"/>
      <c r="J42" s="3">
        <f t="shared" si="10"/>
        <v>1.1755164394970556</v>
      </c>
      <c r="K42" s="11"/>
    </row>
    <row r="43" spans="1:11" s="1" customFormat="1" x14ac:dyDescent="0.25">
      <c r="A43" s="4" t="s">
        <v>61</v>
      </c>
      <c r="B43" s="6">
        <v>6458096</v>
      </c>
      <c r="C43" s="6"/>
      <c r="D43" s="97">
        <v>1133163.52</v>
      </c>
      <c r="E43" s="4"/>
      <c r="F43" s="3">
        <f t="shared" si="9"/>
        <v>0.17546402531024619</v>
      </c>
      <c r="G43" s="4"/>
      <c r="H43" s="97">
        <v>1196510.67</v>
      </c>
      <c r="I43" s="4"/>
      <c r="J43" s="3">
        <f t="shared" si="10"/>
        <v>0.94705676130744421</v>
      </c>
      <c r="K43" s="11"/>
    </row>
    <row r="44" spans="1:11" s="1" customFormat="1" x14ac:dyDescent="0.25">
      <c r="A44" s="4" t="s">
        <v>62</v>
      </c>
      <c r="B44" s="6">
        <v>4190361</v>
      </c>
      <c r="C44" s="6"/>
      <c r="D44" s="97">
        <v>1270278.03</v>
      </c>
      <c r="E44" s="4"/>
      <c r="F44" s="3">
        <f t="shared" si="9"/>
        <v>0.30314286287028736</v>
      </c>
      <c r="G44" s="4"/>
      <c r="H44" s="97">
        <v>1298918.6100000001</v>
      </c>
      <c r="I44" s="4"/>
      <c r="J44" s="3">
        <f t="shared" si="10"/>
        <v>0.97795044294576694</v>
      </c>
      <c r="K44" s="11"/>
    </row>
    <row r="45" spans="1:11" s="1" customFormat="1" x14ac:dyDescent="0.25">
      <c r="A45" s="4" t="s">
        <v>63</v>
      </c>
      <c r="B45" s="6">
        <v>130500</v>
      </c>
      <c r="C45" s="6"/>
      <c r="D45" s="97">
        <v>26722.57</v>
      </c>
      <c r="E45" s="4"/>
      <c r="F45" s="3">
        <f t="shared" si="9"/>
        <v>0.20477065134099626</v>
      </c>
      <c r="G45" s="4"/>
      <c r="H45" s="97">
        <v>17052.060000000001</v>
      </c>
      <c r="I45" s="4"/>
      <c r="J45" s="3">
        <f t="shared" si="10"/>
        <v>1.5671168175575265</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0</v>
      </c>
      <c r="C47" s="6"/>
      <c r="D47" s="8">
        <v>310191.43</v>
      </c>
      <c r="E47" s="4"/>
      <c r="F47" s="3">
        <v>0</v>
      </c>
      <c r="G47" s="4"/>
      <c r="H47" s="8">
        <v>216099.34</v>
      </c>
      <c r="I47" s="4"/>
      <c r="J47" s="3">
        <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7" t="s">
        <v>55</v>
      </c>
      <c r="B50" s="26">
        <f>SUM(B39:B49)</f>
        <v>28856374</v>
      </c>
      <c r="C50" s="6"/>
      <c r="D50" s="8">
        <f>SUM(D39:D49)</f>
        <v>5847155.0700000003</v>
      </c>
      <c r="E50" s="4"/>
      <c r="F50" s="3">
        <f>+(D50-B50)/B50+1</f>
        <v>0.20262958436843104</v>
      </c>
      <c r="G50" s="4"/>
      <c r="H50" s="8">
        <f>SUM(H39:H49)</f>
        <v>5724043.919999999</v>
      </c>
      <c r="I50" s="4"/>
      <c r="J50" s="3">
        <f t="shared" si="10"/>
        <v>1.0215077228128608</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-565138</v>
      </c>
      <c r="E54" s="4"/>
      <c r="F54" s="3">
        <f>+(D54-B54)/B54+1</f>
        <v>1.2785927601809954</v>
      </c>
      <c r="G54" s="4"/>
      <c r="H54" s="38">
        <v>-549145</v>
      </c>
      <c r="I54" s="4"/>
      <c r="J54" s="3">
        <f t="shared" ref="J54:J55" si="13">+(D54-H54)/H54+1</f>
        <v>1.0291234555536333</v>
      </c>
      <c r="K54" s="11"/>
    </row>
    <row r="55" spans="1:11" s="1" customFormat="1" ht="16.5" x14ac:dyDescent="0.35">
      <c r="A55" s="87" t="s">
        <v>55</v>
      </c>
      <c r="B55" s="26">
        <f>SUM(B53:B54)</f>
        <v>-442000</v>
      </c>
      <c r="C55" s="6"/>
      <c r="D55" s="8">
        <f>SUM(D53:D54)</f>
        <v>-565138</v>
      </c>
      <c r="E55" s="4"/>
      <c r="F55" s="3">
        <f>+(D55-B55)/B55+1</f>
        <v>1.2785927601809954</v>
      </c>
      <c r="G55" s="26">
        <f>SUM(G53:G54)</f>
        <v>0</v>
      </c>
      <c r="H55" s="8">
        <f>SUM(H53:H54)</f>
        <v>-549145</v>
      </c>
      <c r="I55" s="4"/>
      <c r="J55" s="3">
        <f t="shared" si="13"/>
        <v>1.0291234555536333</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442730</v>
      </c>
      <c r="C57" s="6"/>
      <c r="D57" s="9">
        <f>+D36-D50+D55</f>
        <v>-566119.12000000011</v>
      </c>
      <c r="E57" s="4"/>
      <c r="F57" s="4"/>
      <c r="G57" s="4"/>
      <c r="H57" s="9">
        <f>+H36-H50+H55</f>
        <v>834483.1100000022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G32" sqref="G32"/>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October 31, 2022</v>
      </c>
      <c r="B3" s="109"/>
      <c r="C3" s="109"/>
      <c r="D3" s="109"/>
      <c r="E3" s="109"/>
      <c r="F3" s="109"/>
      <c r="G3" s="109"/>
      <c r="H3" s="109"/>
      <c r="I3" s="109"/>
      <c r="J3" s="109"/>
    </row>
    <row r="5" spans="1:11" x14ac:dyDescent="0.25">
      <c r="A5" s="4" t="s">
        <v>70</v>
      </c>
    </row>
    <row r="6" spans="1:11" s="1" customFormat="1" x14ac:dyDescent="0.25">
      <c r="A6" s="4"/>
      <c r="B6" s="87"/>
      <c r="C6" s="87"/>
      <c r="D6" s="20"/>
      <c r="E6" s="94"/>
      <c r="F6" s="94" t="s">
        <v>36</v>
      </c>
      <c r="G6" s="94"/>
      <c r="H6" s="20" t="s">
        <v>37</v>
      </c>
      <c r="I6" s="94"/>
      <c r="J6" s="94" t="s">
        <v>38</v>
      </c>
      <c r="K6" s="11"/>
    </row>
    <row r="7" spans="1:11" s="1" customFormat="1" x14ac:dyDescent="0.25">
      <c r="A7" s="4"/>
      <c r="B7" s="87" t="s">
        <v>32</v>
      </c>
      <c r="C7" s="87"/>
      <c r="D7" s="20" t="s">
        <v>34</v>
      </c>
      <c r="E7" s="94"/>
      <c r="F7" s="94" t="s">
        <v>32</v>
      </c>
      <c r="G7" s="94"/>
      <c r="H7" s="20" t="s">
        <v>34</v>
      </c>
      <c r="I7" s="94"/>
      <c r="J7" s="21">
        <f>+'Revenues, Expenditures, Changes'!J8</f>
        <v>44500</v>
      </c>
      <c r="K7" s="11"/>
    </row>
    <row r="8" spans="1:11" s="1" customFormat="1" x14ac:dyDescent="0.25">
      <c r="A8" s="4"/>
      <c r="B8" s="22" t="s">
        <v>33</v>
      </c>
      <c r="C8" s="87"/>
      <c r="D8" s="28" t="s">
        <v>35</v>
      </c>
      <c r="E8" s="94"/>
      <c r="F8" s="22" t="s">
        <v>33</v>
      </c>
      <c r="G8" s="94"/>
      <c r="H8" s="24">
        <f>+'Revenues, Expenditures, Changes'!H9</f>
        <v>44500</v>
      </c>
      <c r="I8" s="94"/>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2783322.23</v>
      </c>
      <c r="C31" s="6"/>
      <c r="D31" s="7">
        <v>2783322.23</v>
      </c>
      <c r="E31" s="4"/>
      <c r="F31" s="3">
        <f t="shared" si="0"/>
        <v>1</v>
      </c>
      <c r="G31" s="4"/>
      <c r="H31" s="7">
        <v>2885753.96</v>
      </c>
      <c r="I31" s="4"/>
      <c r="J31" s="3">
        <f t="shared" ref="J31:J33" si="1">+D31/H31</f>
        <v>0.96450434395314844</v>
      </c>
      <c r="K31" s="11"/>
    </row>
    <row r="32" spans="1:11" s="1" customFormat="1" hidden="1" x14ac:dyDescent="0.25">
      <c r="A32" s="4" t="s">
        <v>51</v>
      </c>
      <c r="B32" s="6"/>
      <c r="C32" s="6"/>
      <c r="D32" s="88"/>
      <c r="E32" s="4"/>
      <c r="F32" s="4"/>
      <c r="G32" s="4"/>
      <c r="H32" s="6"/>
      <c r="I32" s="4"/>
      <c r="J32" s="3" t="e">
        <f t="shared" ref="J32:J35" si="2">+(D32-H32)/H32+1</f>
        <v>#DIV/0!</v>
      </c>
      <c r="K32" s="11"/>
    </row>
    <row r="33" spans="1:11" s="1" customFormat="1" ht="16.5" x14ac:dyDescent="0.35">
      <c r="A33" s="29" t="s">
        <v>53</v>
      </c>
      <c r="B33" s="26">
        <f>+D33</f>
        <v>530487.72</v>
      </c>
      <c r="C33" s="6"/>
      <c r="D33" s="104">
        <v>530487.72</v>
      </c>
      <c r="E33" s="4"/>
      <c r="F33" s="3">
        <f>+(D33-B33)/B33+1</f>
        <v>1</v>
      </c>
      <c r="G33" s="4"/>
      <c r="H33" s="8">
        <v>2884679.39</v>
      </c>
      <c r="I33" s="4"/>
      <c r="J33" s="3">
        <f t="shared" si="1"/>
        <v>0.18389832916579335</v>
      </c>
      <c r="K33" s="11"/>
    </row>
    <row r="34" spans="1:11" s="1" customFormat="1" hidden="1" x14ac:dyDescent="0.25">
      <c r="A34" s="10" t="s">
        <v>52</v>
      </c>
      <c r="B34" s="6">
        <v>0</v>
      </c>
      <c r="C34" s="6"/>
      <c r="D34" s="88">
        <v>0</v>
      </c>
      <c r="E34" s="4"/>
      <c r="F34" s="4" t="e">
        <f>+(D34-B34)/B34+1</f>
        <v>#DIV/0!</v>
      </c>
      <c r="G34" s="4"/>
      <c r="H34" s="6">
        <v>0</v>
      </c>
      <c r="I34" s="4"/>
      <c r="J34" s="3" t="e">
        <f t="shared" si="2"/>
        <v>#DIV/0!</v>
      </c>
      <c r="K34" s="11"/>
    </row>
    <row r="35" spans="1:11" s="1" customFormat="1" hidden="1" x14ac:dyDescent="0.25">
      <c r="A35" s="10" t="s">
        <v>54</v>
      </c>
      <c r="B35" s="27">
        <v>0</v>
      </c>
      <c r="C35" s="6"/>
      <c r="D35" s="89">
        <v>0</v>
      </c>
      <c r="E35" s="4"/>
      <c r="F35" s="41" t="e">
        <f>+(D35-B35)/B35+1</f>
        <v>#DIV/0!</v>
      </c>
      <c r="G35" s="4"/>
      <c r="H35" s="27">
        <v>0</v>
      </c>
      <c r="I35" s="4"/>
      <c r="J35" s="3" t="e">
        <f t="shared" si="2"/>
        <v>#DIV/0!</v>
      </c>
      <c r="K35" s="11"/>
    </row>
    <row r="36" spans="1:11" s="1" customFormat="1" ht="16.5" x14ac:dyDescent="0.35">
      <c r="A36" s="63" t="s">
        <v>55</v>
      </c>
      <c r="B36" s="26">
        <f>SUM(B10:B35)</f>
        <v>3313809.95</v>
      </c>
      <c r="C36" s="6"/>
      <c r="D36" s="90">
        <f>SUM(D10:D35)</f>
        <v>3313809.95</v>
      </c>
      <c r="E36" s="4"/>
      <c r="F36" s="3">
        <f>+(D36-B36)/B36+1</f>
        <v>1</v>
      </c>
      <c r="G36" s="4"/>
      <c r="H36" s="8">
        <f>SUM(H10:H35)</f>
        <v>5770433.3499999996</v>
      </c>
      <c r="I36" s="4"/>
      <c r="J36" s="3">
        <f t="shared" ref="J36" si="3">+D36/H36</f>
        <v>0.57427401877884965</v>
      </c>
      <c r="K36" s="11"/>
    </row>
    <row r="37" spans="1:11" s="1" customFormat="1" x14ac:dyDescent="0.25">
      <c r="A37" s="4"/>
      <c r="B37" s="6"/>
      <c r="C37" s="6"/>
      <c r="D37" s="88"/>
      <c r="E37" s="4"/>
      <c r="F37" s="4"/>
      <c r="G37" s="4"/>
      <c r="H37" s="6"/>
      <c r="I37" s="4"/>
      <c r="J37" s="4"/>
      <c r="K37" s="11"/>
    </row>
    <row r="38" spans="1:11" s="1" customFormat="1" x14ac:dyDescent="0.25">
      <c r="A38" s="4" t="s">
        <v>56</v>
      </c>
      <c r="B38" s="6"/>
      <c r="C38" s="6"/>
      <c r="D38" s="88"/>
      <c r="E38" s="4"/>
      <c r="F38" s="4"/>
      <c r="G38" s="4"/>
      <c r="H38" s="6"/>
      <c r="I38" s="4"/>
      <c r="J38" s="4"/>
      <c r="K38" s="11"/>
    </row>
    <row r="39" spans="1:11" s="1" customFormat="1" x14ac:dyDescent="0.25">
      <c r="A39" s="4" t="s">
        <v>57</v>
      </c>
      <c r="B39" s="6">
        <f>+D39</f>
        <v>254075.24</v>
      </c>
      <c r="C39" s="6"/>
      <c r="D39" s="88">
        <v>254075.24</v>
      </c>
      <c r="E39" s="4"/>
      <c r="F39" s="3">
        <f t="shared" ref="F39:F47" si="4">+(D39-B39)/B39+1</f>
        <v>1</v>
      </c>
      <c r="G39" s="4"/>
      <c r="H39" s="88">
        <v>131118.82</v>
      </c>
      <c r="I39" s="4"/>
      <c r="J39" s="3">
        <f t="shared" ref="J39:J49" si="5">+D39/H39</f>
        <v>1.9377480669822988</v>
      </c>
      <c r="K39" s="11"/>
    </row>
    <row r="40" spans="1:11" s="1" customFormat="1" hidden="1" x14ac:dyDescent="0.25">
      <c r="A40" s="4" t="s">
        <v>58</v>
      </c>
      <c r="B40" s="6">
        <f t="shared" ref="B40:B45" si="6">+D40</f>
        <v>0</v>
      </c>
      <c r="C40" s="6"/>
      <c r="D40" s="88">
        <v>0</v>
      </c>
      <c r="E40" s="4"/>
      <c r="F40" s="4" t="e">
        <f t="shared" si="4"/>
        <v>#DIV/0!</v>
      </c>
      <c r="G40" s="4"/>
      <c r="H40" s="88">
        <v>0</v>
      </c>
      <c r="I40" s="4"/>
      <c r="J40" s="3" t="e">
        <f t="shared" si="5"/>
        <v>#DIV/0!</v>
      </c>
      <c r="K40" s="11"/>
    </row>
    <row r="41" spans="1:11" s="1" customFormat="1" x14ac:dyDescent="0.25">
      <c r="A41" s="4" t="s">
        <v>59</v>
      </c>
      <c r="B41" s="6">
        <f t="shared" si="6"/>
        <v>101625</v>
      </c>
      <c r="C41" s="6"/>
      <c r="D41" s="88">
        <v>101625</v>
      </c>
      <c r="E41" s="4"/>
      <c r="F41" s="3">
        <f t="shared" si="4"/>
        <v>1</v>
      </c>
      <c r="G41" s="4"/>
      <c r="H41" s="88">
        <v>14504.65</v>
      </c>
      <c r="I41" s="4"/>
      <c r="J41" s="3">
        <f t="shared" si="5"/>
        <v>7.0063738180514523</v>
      </c>
      <c r="K41" s="11"/>
    </row>
    <row r="42" spans="1:11" s="1" customFormat="1" x14ac:dyDescent="0.25">
      <c r="A42" s="4" t="s">
        <v>60</v>
      </c>
      <c r="B42" s="6">
        <f t="shared" si="6"/>
        <v>166665.97</v>
      </c>
      <c r="C42" s="6"/>
      <c r="D42" s="88">
        <v>166665.97</v>
      </c>
      <c r="E42" s="4"/>
      <c r="F42" s="3">
        <f t="shared" si="4"/>
        <v>1</v>
      </c>
      <c r="G42" s="4"/>
      <c r="H42" s="88">
        <v>75199.259999999995</v>
      </c>
      <c r="I42" s="4"/>
      <c r="J42" s="3">
        <f t="shared" si="5"/>
        <v>2.2163246021303933</v>
      </c>
      <c r="K42" s="11"/>
    </row>
    <row r="43" spans="1:11" s="1" customFormat="1" x14ac:dyDescent="0.25">
      <c r="A43" s="4" t="s">
        <v>61</v>
      </c>
      <c r="B43" s="6">
        <f t="shared" si="6"/>
        <v>8121.51</v>
      </c>
      <c r="C43" s="6"/>
      <c r="D43" s="88">
        <v>8121.51</v>
      </c>
      <c r="E43" s="4"/>
      <c r="F43" s="3">
        <f t="shared" si="4"/>
        <v>1</v>
      </c>
      <c r="G43" s="4"/>
      <c r="H43" s="88">
        <v>2663856.66</v>
      </c>
      <c r="I43" s="4"/>
      <c r="J43" s="3">
        <f t="shared" si="5"/>
        <v>3.0487789083966702E-3</v>
      </c>
      <c r="K43" s="11"/>
    </row>
    <row r="44" spans="1:11" s="1" customFormat="1" hidden="1" x14ac:dyDescent="0.25">
      <c r="A44" s="4" t="s">
        <v>62</v>
      </c>
      <c r="B44" s="6">
        <f t="shared" si="6"/>
        <v>0</v>
      </c>
      <c r="C44" s="6"/>
      <c r="D44" s="88">
        <v>0</v>
      </c>
      <c r="E44" s="4"/>
      <c r="F44" s="4" t="e">
        <f t="shared" si="4"/>
        <v>#DIV/0!</v>
      </c>
      <c r="G44" s="4"/>
      <c r="H44" s="88">
        <v>0</v>
      </c>
      <c r="I44" s="4"/>
      <c r="J44" s="3" t="e">
        <f t="shared" si="5"/>
        <v>#DIV/0!</v>
      </c>
      <c r="K44" s="11"/>
    </row>
    <row r="45" spans="1:11" s="1" customFormat="1" x14ac:dyDescent="0.25">
      <c r="A45" s="4" t="s">
        <v>63</v>
      </c>
      <c r="B45" s="89">
        <f t="shared" si="6"/>
        <v>2783322.23</v>
      </c>
      <c r="C45" s="6"/>
      <c r="D45" s="89">
        <v>2783322.23</v>
      </c>
      <c r="E45" s="4"/>
      <c r="F45" s="3">
        <f t="shared" si="4"/>
        <v>1</v>
      </c>
      <c r="G45" s="4"/>
      <c r="H45" s="89">
        <v>2885753.96</v>
      </c>
      <c r="I45" s="4"/>
      <c r="J45" s="3">
        <f t="shared" si="5"/>
        <v>0.96450434395314844</v>
      </c>
      <c r="K45" s="11"/>
    </row>
    <row r="46" spans="1:11" s="1" customFormat="1" hidden="1" x14ac:dyDescent="0.25">
      <c r="A46" s="4" t="s">
        <v>64</v>
      </c>
      <c r="B46" s="6">
        <v>0</v>
      </c>
      <c r="C46" s="6"/>
      <c r="D46" s="88">
        <v>0</v>
      </c>
      <c r="E46" s="4"/>
      <c r="F46" s="4" t="e">
        <f t="shared" si="4"/>
        <v>#DIV/0!</v>
      </c>
      <c r="G46" s="4"/>
      <c r="H46" s="88">
        <v>0</v>
      </c>
      <c r="I46" s="4"/>
      <c r="J46" s="3" t="e">
        <f t="shared" si="5"/>
        <v>#DIV/0!</v>
      </c>
      <c r="K46" s="11"/>
    </row>
    <row r="47" spans="1:11" s="1" customFormat="1" hidden="1" x14ac:dyDescent="0.25">
      <c r="A47" s="4" t="s">
        <v>76</v>
      </c>
      <c r="B47" s="6">
        <v>0</v>
      </c>
      <c r="C47" s="6"/>
      <c r="D47" s="88">
        <v>0</v>
      </c>
      <c r="E47" s="4"/>
      <c r="F47" s="4" t="e">
        <f t="shared" si="4"/>
        <v>#DIV/0!</v>
      </c>
      <c r="G47" s="4"/>
      <c r="H47" s="88">
        <v>0</v>
      </c>
      <c r="I47" s="4"/>
      <c r="J47" s="3" t="e">
        <f t="shared" si="5"/>
        <v>#DIV/0!</v>
      </c>
      <c r="K47" s="11"/>
    </row>
    <row r="48" spans="1:11" s="1" customFormat="1" hidden="1" x14ac:dyDescent="0.25">
      <c r="A48" s="4" t="s">
        <v>50</v>
      </c>
      <c r="B48" s="27">
        <v>0</v>
      </c>
      <c r="C48" s="6"/>
      <c r="D48" s="89">
        <v>0</v>
      </c>
      <c r="E48" s="4"/>
      <c r="F48" s="4" t="e">
        <f>+(D48-B48)/B48+1</f>
        <v>#DIV/0!</v>
      </c>
      <c r="G48" s="4"/>
      <c r="H48" s="89">
        <v>0</v>
      </c>
      <c r="I48" s="4"/>
      <c r="J48" s="3" t="e">
        <f t="shared" si="5"/>
        <v>#DIV/0!</v>
      </c>
      <c r="K48" s="11"/>
    </row>
    <row r="49" spans="1:11" s="1" customFormat="1" ht="16.5" x14ac:dyDescent="0.35">
      <c r="A49" s="63" t="s">
        <v>55</v>
      </c>
      <c r="B49" s="26">
        <f>SUM(B39:B48)</f>
        <v>3313809.95</v>
      </c>
      <c r="C49" s="6"/>
      <c r="D49" s="90">
        <f>SUM(D39:D48)</f>
        <v>3313809.95</v>
      </c>
      <c r="E49" s="4"/>
      <c r="F49" s="3">
        <f>+(D49-B49)/B49+1</f>
        <v>1</v>
      </c>
      <c r="G49" s="4"/>
      <c r="H49" s="90">
        <f>SUM(H39:H48)</f>
        <v>5770433.3499999996</v>
      </c>
      <c r="I49" s="4"/>
      <c r="J49" s="3">
        <f t="shared" si="5"/>
        <v>0.57427401877884965</v>
      </c>
      <c r="K49" s="11"/>
    </row>
    <row r="50" spans="1:11" s="1" customFormat="1" x14ac:dyDescent="0.25">
      <c r="A50" s="4"/>
      <c r="B50" s="6"/>
      <c r="C50" s="6"/>
      <c r="D50" s="88"/>
      <c r="E50" s="4"/>
      <c r="F50" s="4"/>
      <c r="G50" s="4"/>
      <c r="H50" s="88"/>
      <c r="I50" s="4"/>
      <c r="J50" s="4"/>
      <c r="K50" s="11"/>
    </row>
    <row r="51" spans="1:11" s="1" customFormat="1" hidden="1" x14ac:dyDescent="0.25">
      <c r="A51" s="4" t="s">
        <v>65</v>
      </c>
      <c r="B51" s="6"/>
      <c r="C51" s="6"/>
      <c r="D51" s="88"/>
      <c r="E51" s="4"/>
      <c r="F51" s="4"/>
      <c r="G51" s="4"/>
      <c r="H51" s="88"/>
      <c r="I51" s="4"/>
      <c r="J51" s="4"/>
      <c r="K51" s="11"/>
    </row>
    <row r="52" spans="1:11" s="1" customFormat="1" hidden="1" x14ac:dyDescent="0.25">
      <c r="A52" s="4" t="s">
        <v>66</v>
      </c>
      <c r="B52" s="6">
        <v>0</v>
      </c>
      <c r="C52" s="6"/>
      <c r="D52" s="88">
        <v>0</v>
      </c>
      <c r="E52" s="4"/>
      <c r="F52" s="4" t="e">
        <f t="shared" ref="F52:F53" si="7">+(D52-B52)/B52+1</f>
        <v>#DIV/0!</v>
      </c>
      <c r="G52" s="4"/>
      <c r="H52" s="88">
        <v>0</v>
      </c>
      <c r="I52" s="4"/>
      <c r="J52" s="4" t="e">
        <f t="shared" ref="J52:J53" si="8">+(H52-D52)/D52+1</f>
        <v>#DIV/0!</v>
      </c>
      <c r="K52" s="11"/>
    </row>
    <row r="53" spans="1:11" s="1" customFormat="1" hidden="1" x14ac:dyDescent="0.25">
      <c r="A53" s="4" t="s">
        <v>67</v>
      </c>
      <c r="B53" s="27">
        <v>0</v>
      </c>
      <c r="C53" s="6"/>
      <c r="D53" s="89">
        <v>0</v>
      </c>
      <c r="E53" s="4"/>
      <c r="F53" s="41" t="e">
        <f t="shared" si="7"/>
        <v>#DIV/0!</v>
      </c>
      <c r="G53" s="4"/>
      <c r="H53" s="89">
        <v>0</v>
      </c>
      <c r="I53" s="4"/>
      <c r="J53" s="41" t="e">
        <f t="shared" si="8"/>
        <v>#DIV/0!</v>
      </c>
      <c r="K53" s="11"/>
    </row>
    <row r="54" spans="1:11" s="1" customFormat="1" ht="16.5" hidden="1" x14ac:dyDescent="0.35">
      <c r="A54" s="63" t="s">
        <v>55</v>
      </c>
      <c r="B54" s="26">
        <f>SUM(B52:B53)</f>
        <v>0</v>
      </c>
      <c r="C54" s="6"/>
      <c r="D54" s="90">
        <f>SUM(D52:D53)</f>
        <v>0</v>
      </c>
      <c r="E54" s="4"/>
      <c r="F54" s="41"/>
      <c r="G54" s="26">
        <f>SUM(G52:G53)</f>
        <v>0</v>
      </c>
      <c r="H54" s="90">
        <f>SUM(H52:H53)</f>
        <v>0</v>
      </c>
      <c r="I54" s="4"/>
      <c r="J54" s="41"/>
      <c r="K54" s="11"/>
    </row>
    <row r="55" spans="1:11" s="2" customFormat="1" hidden="1" x14ac:dyDescent="0.25">
      <c r="A55" s="4"/>
      <c r="B55" s="6"/>
      <c r="C55" s="6"/>
      <c r="D55" s="88"/>
      <c r="E55" s="4"/>
      <c r="F55" s="4"/>
      <c r="G55" s="4"/>
      <c r="H55" s="88"/>
      <c r="I55" s="4"/>
      <c r="J55" s="4"/>
      <c r="K55" s="11"/>
    </row>
    <row r="56" spans="1:11" s="2" customFormat="1" ht="16.5" x14ac:dyDescent="0.35">
      <c r="A56" s="4" t="s">
        <v>396</v>
      </c>
      <c r="B56" s="39">
        <f>+B36-B49+B54</f>
        <v>0</v>
      </c>
      <c r="C56" s="6"/>
      <c r="D56" s="9">
        <f>+D36-D49</f>
        <v>0</v>
      </c>
      <c r="E56" s="4"/>
      <c r="F56" s="4"/>
      <c r="G56" s="4"/>
      <c r="H56" s="9">
        <f>+H36-H49+H54</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G32" sqref="G32"/>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October 31, 2022</v>
      </c>
      <c r="B3" s="109"/>
      <c r="C3" s="109"/>
      <c r="D3" s="109"/>
      <c r="E3" s="109"/>
      <c r="F3" s="109"/>
      <c r="G3" s="109"/>
      <c r="H3" s="109"/>
      <c r="I3" s="109"/>
      <c r="J3" s="109"/>
    </row>
    <row r="5" spans="1:12" x14ac:dyDescent="0.25">
      <c r="A5" s="4" t="s">
        <v>71</v>
      </c>
    </row>
    <row r="6" spans="1:12" s="1" customFormat="1" x14ac:dyDescent="0.25">
      <c r="A6" s="4"/>
      <c r="B6" s="87"/>
      <c r="C6" s="87"/>
      <c r="D6" s="20"/>
      <c r="E6" s="94"/>
      <c r="F6" s="94" t="s">
        <v>36</v>
      </c>
      <c r="G6" s="94"/>
      <c r="H6" s="20" t="s">
        <v>37</v>
      </c>
      <c r="I6" s="63"/>
      <c r="J6" s="63" t="s">
        <v>38</v>
      </c>
      <c r="K6" s="11"/>
      <c r="L6" s="11"/>
    </row>
    <row r="7" spans="1:12" s="1" customFormat="1" x14ac:dyDescent="0.25">
      <c r="A7" s="4"/>
      <c r="B7" s="87" t="s">
        <v>32</v>
      </c>
      <c r="C7" s="87"/>
      <c r="D7" s="20" t="s">
        <v>34</v>
      </c>
      <c r="E7" s="94"/>
      <c r="F7" s="94" t="s">
        <v>32</v>
      </c>
      <c r="G7" s="94"/>
      <c r="H7" s="20" t="s">
        <v>34</v>
      </c>
      <c r="I7" s="63"/>
      <c r="J7" s="21">
        <f>+'Revenues, Expenditures, Changes'!J8</f>
        <v>44500</v>
      </c>
      <c r="K7" s="11"/>
      <c r="L7" s="11"/>
    </row>
    <row r="8" spans="1:12" s="1" customFormat="1" x14ac:dyDescent="0.25">
      <c r="A8" s="4"/>
      <c r="B8" s="22" t="s">
        <v>33</v>
      </c>
      <c r="C8" s="87"/>
      <c r="D8" s="28" t="s">
        <v>35</v>
      </c>
      <c r="E8" s="94"/>
      <c r="F8" s="22" t="s">
        <v>33</v>
      </c>
      <c r="G8" s="94"/>
      <c r="H8" s="24">
        <f>+'Revenues, Expenditures, Changes'!H9</f>
        <v>44500</v>
      </c>
      <c r="I8" s="63"/>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91">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6">
        <f>+D34</f>
        <v>10645.42</v>
      </c>
      <c r="C34" s="88"/>
      <c r="D34" s="105">
        <v>10645.42</v>
      </c>
      <c r="E34" s="4"/>
      <c r="F34" s="3">
        <f t="shared" ref="F34:F36" si="1">+(D34-B34)/B34+1</f>
        <v>1</v>
      </c>
      <c r="G34" s="4"/>
      <c r="H34" s="105">
        <v>67146.97</v>
      </c>
      <c r="I34" s="4"/>
      <c r="J34" s="3">
        <f>+D34/H34</f>
        <v>0.15853909714764494</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3" t="s">
        <v>55</v>
      </c>
      <c r="B36" s="26">
        <f>SUM(B10:B35)</f>
        <v>10645.42</v>
      </c>
      <c r="C36" s="6"/>
      <c r="D36" s="8">
        <f>SUM(D10:D35)</f>
        <v>10645.42</v>
      </c>
      <c r="E36" s="4"/>
      <c r="F36" s="3">
        <f t="shared" si="1"/>
        <v>1</v>
      </c>
      <c r="G36" s="4"/>
      <c r="H36" s="8">
        <f>SUM(H10:H35)</f>
        <v>67146.97</v>
      </c>
      <c r="I36" s="4"/>
      <c r="J36" s="3">
        <f>+D36/H36</f>
        <v>0.15853909714764494</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10645.42</v>
      </c>
      <c r="C39" s="6"/>
      <c r="D39" s="5">
        <v>10645.42</v>
      </c>
      <c r="E39" s="4"/>
      <c r="F39" s="3">
        <f>+(D39-B39)/B39+1</f>
        <v>1</v>
      </c>
      <c r="G39" s="4"/>
      <c r="H39" s="5">
        <v>56846.03</v>
      </c>
      <c r="I39" s="4"/>
      <c r="J39" s="3">
        <f>+D39/H39</f>
        <v>0.18726760690236416</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10300.94</v>
      </c>
      <c r="I43" s="4"/>
      <c r="J43" s="3">
        <f>+D43/H43</f>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123138.61</v>
      </c>
      <c r="C45" s="6"/>
      <c r="D45" s="8">
        <v>123138.61</v>
      </c>
      <c r="E45" s="4"/>
      <c r="F45" s="3">
        <f t="shared" si="3"/>
        <v>1</v>
      </c>
      <c r="G45" s="4"/>
      <c r="H45" s="8">
        <v>107145</v>
      </c>
      <c r="I45" s="4"/>
      <c r="J45" s="3">
        <f>+D45/H45</f>
        <v>1.1492707079191748</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3" t="s">
        <v>55</v>
      </c>
      <c r="B49" s="26">
        <f>SUM(B39:B48)</f>
        <v>133784.03</v>
      </c>
      <c r="C49" s="6"/>
      <c r="D49" s="8">
        <f>SUM(D39:D48)</f>
        <v>133784.03</v>
      </c>
      <c r="E49" s="4"/>
      <c r="F49" s="3">
        <f>+(D49-B49)/B49+1</f>
        <v>1</v>
      </c>
      <c r="G49" s="4"/>
      <c r="H49" s="8">
        <f>SUM(H39:H48)</f>
        <v>174291.97</v>
      </c>
      <c r="I49" s="4"/>
      <c r="J49" s="3">
        <f>+D49/H49</f>
        <v>0.76758573559068732</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123138.61</v>
      </c>
      <c r="C52" s="6"/>
      <c r="D52" s="8">
        <v>123138.61</v>
      </c>
      <c r="E52" s="4"/>
      <c r="F52" s="3">
        <f>+(D52-B52)/B52+1</f>
        <v>1</v>
      </c>
      <c r="G52" s="4"/>
      <c r="H52" s="8">
        <v>107145</v>
      </c>
      <c r="I52" s="4"/>
      <c r="J52" s="3">
        <f>+D52/H52</f>
        <v>1.1492707079191748</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3" t="s">
        <v>55</v>
      </c>
      <c r="B54" s="26">
        <f>SUM(B52:B53)</f>
        <v>123138.61</v>
      </c>
      <c r="C54" s="6"/>
      <c r="D54" s="8">
        <f>SUM(D52:D53)</f>
        <v>123138.61</v>
      </c>
      <c r="E54" s="4"/>
      <c r="F54" s="3"/>
      <c r="G54" s="26">
        <f>SUM(G52:G53)</f>
        <v>0</v>
      </c>
      <c r="H54" s="8">
        <f>SUM(H52:H53)</f>
        <v>107145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G32" sqref="G32"/>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08" t="s">
        <v>0</v>
      </c>
      <c r="B1" s="108"/>
      <c r="C1" s="108"/>
      <c r="D1" s="108"/>
      <c r="E1" s="108"/>
      <c r="F1" s="108"/>
      <c r="G1" s="108"/>
      <c r="H1" s="108"/>
      <c r="I1" s="108"/>
      <c r="J1" s="108"/>
    </row>
    <row r="2" spans="1:12" x14ac:dyDescent="0.25">
      <c r="A2" s="108" t="s">
        <v>394</v>
      </c>
      <c r="B2" s="108"/>
      <c r="C2" s="108"/>
      <c r="D2" s="108"/>
      <c r="E2" s="108"/>
      <c r="F2" s="108"/>
      <c r="G2" s="108"/>
      <c r="H2" s="108"/>
      <c r="I2" s="108"/>
      <c r="J2" s="108"/>
    </row>
    <row r="3" spans="1:12" x14ac:dyDescent="0.25">
      <c r="A3" s="109" t="str">
        <f>+'Revenues, Expenditures, Changes'!A3:J3</f>
        <v>October 31, 2022</v>
      </c>
      <c r="B3" s="109"/>
      <c r="C3" s="109"/>
      <c r="D3" s="109"/>
      <c r="E3" s="109"/>
      <c r="F3" s="109"/>
      <c r="G3" s="109"/>
      <c r="H3" s="109"/>
      <c r="I3" s="109"/>
      <c r="J3" s="109"/>
    </row>
    <row r="5" spans="1:12" x14ac:dyDescent="0.25">
      <c r="A5" s="4" t="s">
        <v>72</v>
      </c>
    </row>
    <row r="6" spans="1:12" s="1" customFormat="1" x14ac:dyDescent="0.25">
      <c r="A6" s="4"/>
      <c r="B6" s="63"/>
      <c r="C6" s="63"/>
      <c r="D6" s="20"/>
      <c r="E6" s="94"/>
      <c r="F6" s="94" t="s">
        <v>36</v>
      </c>
      <c r="G6" s="94"/>
      <c r="H6" s="20" t="s">
        <v>37</v>
      </c>
      <c r="I6" s="94"/>
      <c r="J6" s="94" t="s">
        <v>38</v>
      </c>
      <c r="K6" s="11"/>
      <c r="L6" s="11"/>
    </row>
    <row r="7" spans="1:12" s="1" customFormat="1" x14ac:dyDescent="0.25">
      <c r="A7" s="4"/>
      <c r="B7" s="63" t="s">
        <v>32</v>
      </c>
      <c r="C7" s="63"/>
      <c r="D7" s="20" t="s">
        <v>34</v>
      </c>
      <c r="E7" s="94"/>
      <c r="F7" s="94" t="s">
        <v>32</v>
      </c>
      <c r="G7" s="94"/>
      <c r="H7" s="20" t="s">
        <v>34</v>
      </c>
      <c r="I7" s="94"/>
      <c r="J7" s="21">
        <f>+'Revenues, Expenditures, Changes'!J8</f>
        <v>44500</v>
      </c>
      <c r="K7" s="11"/>
      <c r="L7" s="11"/>
    </row>
    <row r="8" spans="1:12" s="1" customFormat="1" x14ac:dyDescent="0.25">
      <c r="A8" s="4"/>
      <c r="B8" s="22" t="s">
        <v>33</v>
      </c>
      <c r="C8" s="63"/>
      <c r="D8" s="28" t="s">
        <v>35</v>
      </c>
      <c r="E8" s="94"/>
      <c r="F8" s="22" t="s">
        <v>33</v>
      </c>
      <c r="G8" s="94"/>
      <c r="H8" s="24">
        <f>+'Revenues, Expenditures, Changes'!H9</f>
        <v>44500</v>
      </c>
      <c r="I8" s="94"/>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14033.67</v>
      </c>
      <c r="C35" s="6"/>
      <c r="D35" s="92">
        <v>14033.67</v>
      </c>
      <c r="E35" s="4"/>
      <c r="F35" s="3">
        <f>+(D35-B35)/B35+1+0.0008</f>
        <v>1.0007999999999999</v>
      </c>
      <c r="G35" s="4"/>
      <c r="H35" s="92">
        <v>616.5</v>
      </c>
      <c r="I35" s="4"/>
      <c r="J35" s="3">
        <v>0</v>
      </c>
      <c r="K35" s="11"/>
      <c r="L35" s="11"/>
    </row>
    <row r="36" spans="1:12" s="1" customFormat="1" ht="16.5" x14ac:dyDescent="0.35">
      <c r="A36" s="63" t="s">
        <v>55</v>
      </c>
      <c r="B36" s="26">
        <f>SUM(B10:B35)</f>
        <v>14033.67</v>
      </c>
      <c r="C36" s="6"/>
      <c r="D36" s="8">
        <f>SUM(D10:D35)</f>
        <v>14033.67</v>
      </c>
      <c r="E36" s="4"/>
      <c r="F36" s="3">
        <f>+(D36-B36)/B36+1+0.0008</f>
        <v>1.0007999999999999</v>
      </c>
      <c r="G36" s="4"/>
      <c r="H36" s="8">
        <f>SUM(H10:H35)</f>
        <v>616.5</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13417.17</v>
      </c>
      <c r="C39" s="6"/>
      <c r="D39" s="5">
        <v>13417.17</v>
      </c>
      <c r="E39" s="4"/>
      <c r="F39" s="3">
        <v>0</v>
      </c>
      <c r="G39" s="4"/>
      <c r="H39" s="5">
        <v>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616.5</v>
      </c>
      <c r="C41" s="6"/>
      <c r="D41" s="8">
        <v>616.5</v>
      </c>
      <c r="E41" s="4"/>
      <c r="F41" s="3">
        <f>+(D41-B41)/B41+1+0.0008</f>
        <v>1.0007999999999999</v>
      </c>
      <c r="G41" s="4"/>
      <c r="H41" s="8">
        <v>616.5</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3" t="s">
        <v>55</v>
      </c>
      <c r="B49" s="26">
        <f>SUM(B39:B48)</f>
        <v>14033.67</v>
      </c>
      <c r="C49" s="6"/>
      <c r="D49" s="8">
        <f>SUM(D39:D48)</f>
        <v>14033.67</v>
      </c>
      <c r="E49" s="4"/>
      <c r="F49" s="3">
        <f>+(D49-B49)/B49+1+0.0008</f>
        <v>1.0007999999999999</v>
      </c>
      <c r="G49" s="4"/>
      <c r="H49" s="8">
        <f>SUM(H39:H48)</f>
        <v>616.5</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3"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G32" sqref="G32"/>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08" t="s">
        <v>0</v>
      </c>
      <c r="B1" s="108"/>
      <c r="C1" s="108"/>
      <c r="D1" s="108"/>
      <c r="E1" s="108"/>
      <c r="F1" s="108"/>
      <c r="G1" s="108"/>
      <c r="H1" s="108"/>
      <c r="I1" s="108"/>
      <c r="J1" s="108"/>
    </row>
    <row r="2" spans="1:11" x14ac:dyDescent="0.25">
      <c r="A2" s="108" t="s">
        <v>394</v>
      </c>
      <c r="B2" s="108"/>
      <c r="C2" s="108"/>
      <c r="D2" s="108"/>
      <c r="E2" s="108"/>
      <c r="F2" s="108"/>
      <c r="G2" s="108"/>
      <c r="H2" s="108"/>
      <c r="I2" s="108"/>
      <c r="J2" s="108"/>
    </row>
    <row r="3" spans="1:11" x14ac:dyDescent="0.25">
      <c r="A3" s="109" t="str">
        <f>+'Revenues, Expenditures, Changes'!A3:J3</f>
        <v>October 31, 2022</v>
      </c>
      <c r="B3" s="109"/>
      <c r="C3" s="109"/>
      <c r="D3" s="109"/>
      <c r="E3" s="109"/>
      <c r="F3" s="109"/>
      <c r="G3" s="109"/>
      <c r="H3" s="109"/>
      <c r="I3" s="109"/>
      <c r="J3" s="109"/>
    </row>
    <row r="5" spans="1:11" x14ac:dyDescent="0.25">
      <c r="A5" s="4" t="s">
        <v>69</v>
      </c>
    </row>
    <row r="6" spans="1:11" s="1" customFormat="1" x14ac:dyDescent="0.25">
      <c r="A6" s="4"/>
      <c r="B6" s="66"/>
      <c r="C6" s="63"/>
      <c r="D6" s="94"/>
      <c r="E6" s="94"/>
      <c r="F6" s="94" t="s">
        <v>36</v>
      </c>
      <c r="G6" s="94"/>
      <c r="H6" s="98" t="s">
        <v>37</v>
      </c>
      <c r="I6" s="94"/>
      <c r="J6" s="94" t="s">
        <v>38</v>
      </c>
      <c r="K6" s="11"/>
    </row>
    <row r="7" spans="1:11" s="1" customFormat="1" x14ac:dyDescent="0.25">
      <c r="A7" s="4"/>
      <c r="B7" s="66" t="s">
        <v>32</v>
      </c>
      <c r="C7" s="63"/>
      <c r="D7" s="94" t="s">
        <v>34</v>
      </c>
      <c r="E7" s="94"/>
      <c r="F7" s="94" t="s">
        <v>32</v>
      </c>
      <c r="G7" s="94"/>
      <c r="H7" s="98" t="s">
        <v>34</v>
      </c>
      <c r="I7" s="94"/>
      <c r="J7" s="21">
        <f>+'Revenues, Expenditures, Changes'!J8</f>
        <v>44500</v>
      </c>
      <c r="K7" s="11"/>
    </row>
    <row r="8" spans="1:11" s="1" customFormat="1" x14ac:dyDescent="0.25">
      <c r="A8" s="4"/>
      <c r="B8" s="22" t="s">
        <v>33</v>
      </c>
      <c r="C8" s="63"/>
      <c r="D8" s="23" t="s">
        <v>35</v>
      </c>
      <c r="E8" s="94"/>
      <c r="F8" s="22" t="s">
        <v>33</v>
      </c>
      <c r="G8" s="94"/>
      <c r="H8" s="24">
        <f>+'Revenues, Expenditures, Changes'!H9</f>
        <v>44500</v>
      </c>
      <c r="I8" s="94"/>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2768000</v>
      </c>
      <c r="C10" s="6"/>
      <c r="D10" s="7">
        <v>185368.43</v>
      </c>
      <c r="E10" s="4"/>
      <c r="F10" s="3">
        <f>+D10/B10</f>
        <v>6.6968363439306358E-2</v>
      </c>
      <c r="G10" s="4"/>
      <c r="H10" s="5">
        <v>271908.5</v>
      </c>
      <c r="I10" s="4"/>
      <c r="J10" s="3">
        <f>+D10/H10</f>
        <v>0.68173091315644785</v>
      </c>
      <c r="K10" s="11"/>
    </row>
    <row r="11" spans="1:11" s="1" customFormat="1" x14ac:dyDescent="0.25">
      <c r="A11" s="4" t="s">
        <v>74</v>
      </c>
      <c r="B11" s="57">
        <v>0</v>
      </c>
      <c r="C11" s="6"/>
      <c r="D11" s="5">
        <v>0</v>
      </c>
      <c r="E11" s="4"/>
      <c r="F11" s="3">
        <v>0</v>
      </c>
      <c r="G11" s="4"/>
      <c r="H11" s="5">
        <v>1333771.73</v>
      </c>
      <c r="I11" s="4"/>
      <c r="J11" s="3">
        <v>0</v>
      </c>
      <c r="K11" s="11"/>
    </row>
    <row r="12" spans="1:11" s="1" customFormat="1" ht="16.5" x14ac:dyDescent="0.35">
      <c r="A12" s="4" t="s">
        <v>78</v>
      </c>
      <c r="B12" s="62">
        <v>300</v>
      </c>
      <c r="C12" s="6"/>
      <c r="D12" s="38">
        <v>32.65</v>
      </c>
      <c r="E12" s="4"/>
      <c r="F12" s="3">
        <f>+D12/B12</f>
        <v>0.10883333333333332</v>
      </c>
      <c r="G12" s="4"/>
      <c r="H12" s="8">
        <v>7.09</v>
      </c>
      <c r="I12" s="4"/>
      <c r="J12" s="3">
        <f>+D12/H12</f>
        <v>4.6050775740479546</v>
      </c>
      <c r="K12" s="11"/>
    </row>
    <row r="13" spans="1:11" s="1" customFormat="1" ht="16.5" x14ac:dyDescent="0.35">
      <c r="A13" s="63" t="s">
        <v>55</v>
      </c>
      <c r="B13" s="26">
        <f>SUM(B10:B12)</f>
        <v>2768300</v>
      </c>
      <c r="C13" s="6"/>
      <c r="D13" s="8">
        <f>SUM(D10:D12)</f>
        <v>185401.08</v>
      </c>
      <c r="E13" s="4"/>
      <c r="F13" s="3">
        <f>+D13/B13</f>
        <v>6.6972900335946245E-2</v>
      </c>
      <c r="G13" s="4"/>
      <c r="H13" s="8">
        <f>SUM(H10:H12)</f>
        <v>1605687.32</v>
      </c>
      <c r="I13" s="4"/>
      <c r="J13" s="3">
        <f>+D13/H13</f>
        <v>0.11546524512630515</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548527</v>
      </c>
      <c r="C16" s="6"/>
      <c r="D16" s="5">
        <v>90613.1</v>
      </c>
      <c r="E16" s="4"/>
      <c r="F16" s="3">
        <f t="shared" ref="F16:F30" si="0">+D16/B16</f>
        <v>0.16519350916180972</v>
      </c>
      <c r="G16" s="4"/>
      <c r="H16" s="102">
        <v>90680.97</v>
      </c>
      <c r="I16" s="4"/>
      <c r="J16" s="3">
        <f t="shared" ref="J16:J30" si="1">+D16/H16</f>
        <v>0.9992515518967211</v>
      </c>
      <c r="K16" s="11"/>
    </row>
    <row r="17" spans="1:11" s="1" customFormat="1" x14ac:dyDescent="0.25">
      <c r="A17" s="4" t="s">
        <v>80</v>
      </c>
      <c r="B17" s="57">
        <v>165455</v>
      </c>
      <c r="C17" s="6"/>
      <c r="D17" s="5">
        <v>30503.51</v>
      </c>
      <c r="E17" s="4"/>
      <c r="F17" s="3">
        <f t="shared" si="0"/>
        <v>0.18436136713910126</v>
      </c>
      <c r="G17" s="4"/>
      <c r="H17" s="102">
        <v>29739.48</v>
      </c>
      <c r="I17" s="4"/>
      <c r="J17" s="3">
        <f t="shared" si="1"/>
        <v>1.0256907652722913</v>
      </c>
      <c r="K17" s="11"/>
    </row>
    <row r="18" spans="1:11" s="1" customFormat="1" x14ac:dyDescent="0.25">
      <c r="A18" s="4" t="s">
        <v>81</v>
      </c>
      <c r="B18" s="57">
        <v>196221</v>
      </c>
      <c r="C18" s="6"/>
      <c r="D18" s="5">
        <v>46509.45</v>
      </c>
      <c r="E18" s="4"/>
      <c r="F18" s="3">
        <f t="shared" si="0"/>
        <v>0.23702585350191874</v>
      </c>
      <c r="G18" s="4"/>
      <c r="H18" s="102">
        <v>31947.360000000001</v>
      </c>
      <c r="I18" s="4"/>
      <c r="J18" s="3">
        <f t="shared" si="1"/>
        <v>1.4558151283861951</v>
      </c>
      <c r="K18" s="11"/>
    </row>
    <row r="19" spans="1:11" s="1" customFormat="1" x14ac:dyDescent="0.25">
      <c r="A19" s="4" t="s">
        <v>82</v>
      </c>
      <c r="B19" s="57">
        <f>103912+5600</f>
        <v>109512</v>
      </c>
      <c r="C19" s="6"/>
      <c r="D19" s="5">
        <v>20398.79</v>
      </c>
      <c r="E19" s="4"/>
      <c r="F19" s="3">
        <f t="shared" si="0"/>
        <v>0.18626990649426547</v>
      </c>
      <c r="G19" s="4"/>
      <c r="H19" s="102">
        <v>21674.02</v>
      </c>
      <c r="I19" s="4"/>
      <c r="J19" s="3">
        <f t="shared" si="1"/>
        <v>0.94116319907428347</v>
      </c>
      <c r="K19" s="11"/>
    </row>
    <row r="20" spans="1:11" s="1" customFormat="1" x14ac:dyDescent="0.25">
      <c r="A20" s="4" t="s">
        <v>83</v>
      </c>
      <c r="B20" s="57">
        <v>29950</v>
      </c>
      <c r="C20" s="6"/>
      <c r="D20" s="5">
        <v>447.06</v>
      </c>
      <c r="E20" s="4"/>
      <c r="F20" s="3">
        <f t="shared" si="0"/>
        <v>1.4926878130217029E-2</v>
      </c>
      <c r="G20" s="4"/>
      <c r="H20" s="102">
        <v>2146.85</v>
      </c>
      <c r="I20" s="4"/>
      <c r="J20" s="3">
        <f t="shared" si="1"/>
        <v>0.20823997950485595</v>
      </c>
      <c r="K20" s="11"/>
    </row>
    <row r="21" spans="1:11" s="1" customFormat="1" x14ac:dyDescent="0.25">
      <c r="A21" s="4" t="s">
        <v>88</v>
      </c>
      <c r="B21" s="57">
        <v>11165</v>
      </c>
      <c r="C21" s="6"/>
      <c r="D21" s="5">
        <v>0</v>
      </c>
      <c r="E21" s="4"/>
      <c r="F21" s="3">
        <f t="shared" si="0"/>
        <v>0</v>
      </c>
      <c r="G21" s="4"/>
      <c r="H21" s="102">
        <v>1360.8</v>
      </c>
      <c r="I21" s="4"/>
      <c r="J21" s="3">
        <v>0</v>
      </c>
      <c r="K21" s="11"/>
    </row>
    <row r="22" spans="1:11" s="1" customFormat="1" x14ac:dyDescent="0.25">
      <c r="A22" s="4" t="s">
        <v>84</v>
      </c>
      <c r="B22" s="57">
        <v>15975</v>
      </c>
      <c r="C22" s="6"/>
      <c r="D22" s="5">
        <v>4468.67</v>
      </c>
      <c r="E22" s="4"/>
      <c r="F22" s="3">
        <f t="shared" si="0"/>
        <v>0.27972895148669796</v>
      </c>
      <c r="G22" s="4"/>
      <c r="H22" s="102">
        <v>4471.0600000000004</v>
      </c>
      <c r="I22" s="4"/>
      <c r="J22" s="3">
        <f t="shared" si="1"/>
        <v>0.9994654511458132</v>
      </c>
      <c r="K22" s="11"/>
    </row>
    <row r="23" spans="1:11" s="1" customFormat="1" x14ac:dyDescent="0.25">
      <c r="A23" s="4" t="s">
        <v>85</v>
      </c>
      <c r="B23" s="57">
        <v>3700</v>
      </c>
      <c r="C23" s="6"/>
      <c r="D23" s="5">
        <v>1117.98</v>
      </c>
      <c r="E23" s="4"/>
      <c r="F23" s="3">
        <f t="shared" si="0"/>
        <v>0.30215675675675674</v>
      </c>
      <c r="G23" s="4"/>
      <c r="H23" s="102">
        <v>0</v>
      </c>
      <c r="I23" s="4"/>
      <c r="J23" s="3">
        <v>0</v>
      </c>
      <c r="K23" s="11"/>
    </row>
    <row r="24" spans="1:11" s="1" customFormat="1" x14ac:dyDescent="0.25">
      <c r="A24" s="4" t="s">
        <v>86</v>
      </c>
      <c r="B24" s="57">
        <v>500</v>
      </c>
      <c r="C24" s="6"/>
      <c r="D24" s="20">
        <v>2854.99</v>
      </c>
      <c r="E24" s="4"/>
      <c r="F24" s="3">
        <f t="shared" si="0"/>
        <v>5.7099799999999998</v>
      </c>
      <c r="G24" s="4"/>
      <c r="H24" s="102">
        <v>0</v>
      </c>
      <c r="I24" s="4"/>
      <c r="J24" s="3">
        <v>0</v>
      </c>
      <c r="K24" s="11"/>
    </row>
    <row r="25" spans="1:11" s="1" customFormat="1" x14ac:dyDescent="0.25">
      <c r="A25" s="4" t="s">
        <v>87</v>
      </c>
      <c r="B25" s="57">
        <v>295799</v>
      </c>
      <c r="C25" s="6"/>
      <c r="D25" s="5">
        <v>21164.22</v>
      </c>
      <c r="E25" s="4"/>
      <c r="F25" s="3">
        <f t="shared" si="0"/>
        <v>7.1549329105237008E-2</v>
      </c>
      <c r="G25" s="4"/>
      <c r="H25" s="102">
        <v>45980.71</v>
      </c>
      <c r="I25" s="4"/>
      <c r="J25" s="3">
        <f t="shared" si="1"/>
        <v>0.46028475854331091</v>
      </c>
      <c r="K25" s="11"/>
    </row>
    <row r="26" spans="1:11" s="1" customFormat="1" x14ac:dyDescent="0.25">
      <c r="A26" s="4" t="s">
        <v>63</v>
      </c>
      <c r="B26" s="57">
        <v>44000</v>
      </c>
      <c r="C26" s="6"/>
      <c r="D26" s="5">
        <v>18360</v>
      </c>
      <c r="E26" s="4"/>
      <c r="F26" s="3">
        <f t="shared" si="0"/>
        <v>0.4172727272727273</v>
      </c>
      <c r="G26" s="4"/>
      <c r="H26" s="102">
        <v>19042</v>
      </c>
      <c r="I26" s="4"/>
      <c r="J26" s="3">
        <f t="shared" si="1"/>
        <v>0.96418443440815038</v>
      </c>
      <c r="K26" s="11"/>
    </row>
    <row r="27" spans="1:11" s="1" customFormat="1" x14ac:dyDescent="0.25">
      <c r="A27" s="4" t="s">
        <v>64</v>
      </c>
      <c r="B27" s="57">
        <v>1747810</v>
      </c>
      <c r="C27" s="6"/>
      <c r="D27" s="5">
        <v>137594.39000000001</v>
      </c>
      <c r="E27" s="4"/>
      <c r="F27" s="3">
        <f t="shared" si="0"/>
        <v>7.8723883030764219E-2</v>
      </c>
      <c r="G27" s="4"/>
      <c r="H27" s="102">
        <v>174385.2</v>
      </c>
      <c r="I27" s="4"/>
      <c r="J27" s="3">
        <f t="shared" si="1"/>
        <v>0.78902561685280637</v>
      </c>
      <c r="K27" s="11"/>
    </row>
    <row r="28" spans="1:11" s="1" customFormat="1" ht="16.5" x14ac:dyDescent="0.35">
      <c r="A28" s="4" t="s">
        <v>89</v>
      </c>
      <c r="B28" s="59">
        <v>3500</v>
      </c>
      <c r="C28" s="6"/>
      <c r="D28" s="8">
        <v>1359.57</v>
      </c>
      <c r="E28" s="4"/>
      <c r="F28" s="3">
        <f t="shared" si="0"/>
        <v>0.38844857142857142</v>
      </c>
      <c r="G28" s="4"/>
      <c r="H28" s="103">
        <v>3103.46</v>
      </c>
      <c r="I28" s="4"/>
      <c r="J28" s="3">
        <f t="shared" si="1"/>
        <v>0.43808201169017802</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3" t="s">
        <v>55</v>
      </c>
      <c r="B30" s="26">
        <f>SUM(B16:B29)</f>
        <v>3172114</v>
      </c>
      <c r="C30" s="6"/>
      <c r="D30" s="8">
        <f>SUM(D16:D29)</f>
        <v>375391.73000000004</v>
      </c>
      <c r="E30" s="4"/>
      <c r="F30" s="3">
        <f t="shared" si="0"/>
        <v>0.11834118508981709</v>
      </c>
      <c r="G30" s="4"/>
      <c r="H30" s="8">
        <f>SUM(H16:H29)</f>
        <v>424531.91</v>
      </c>
      <c r="I30" s="4"/>
      <c r="J30" s="3">
        <f t="shared" si="1"/>
        <v>0.8842485597843518</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3"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-403814</v>
      </c>
      <c r="C37" s="6"/>
      <c r="D37" s="9">
        <f>+D13-D30+D35</f>
        <v>-189990.65000000005</v>
      </c>
      <c r="E37" s="4"/>
      <c r="F37" s="4"/>
      <c r="G37" s="4"/>
      <c r="H37" s="9">
        <f>+H13-H30+H35</f>
        <v>1181155.4100000001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2023-01-27T17:01:58Z</cp:lastPrinted>
  <dcterms:created xsi:type="dcterms:W3CDTF">2009-11-06T16:21:47Z</dcterms:created>
  <dcterms:modified xsi:type="dcterms:W3CDTF">2023-01-31T22:04:58Z</dcterms:modified>
</cp:coreProperties>
</file>